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12"/>
  <workbookPr/>
  <mc:AlternateContent xmlns:mc="http://schemas.openxmlformats.org/markup-compatibility/2006">
    <mc:Choice Requires="x15">
      <x15ac:absPath xmlns:x15ac="http://schemas.microsoft.com/office/spreadsheetml/2010/11/ac" url="/Users/richardmlynek/Desktop/rozpocty/"/>
    </mc:Choice>
  </mc:AlternateContent>
  <xr:revisionPtr revIDLastSave="0" documentId="13_ncr:1_{693ABFAA-D22E-0B4D-AF57-150B8E4CA738}" xr6:coauthVersionLast="47" xr6:coauthVersionMax="47" xr10:uidLastSave="{00000000-0000-0000-0000-000000000000}"/>
  <bookViews>
    <workbookView xWindow="0" yWindow="500" windowWidth="38400" windowHeight="19920" xr2:uid="{00000000-000D-0000-FFFF-FFFF00000000}"/>
  </bookViews>
  <sheets>
    <sheet name="Rekapitulace stavby" sheetId="1" r:id="rId1"/>
    <sheet name="SO 01 - Přístavba kotelny" sheetId="2" r:id="rId2"/>
  </sheets>
  <definedNames>
    <definedName name="_xlnm._FilterDatabase" localSheetId="1" hidden="1">'SO 01 - Přístavba kotelny'!$C$139:$K$596</definedName>
    <definedName name="_xlnm.Print_Titles" localSheetId="0">'Rekapitulace stavby'!$92:$92</definedName>
    <definedName name="_xlnm.Print_Titles" localSheetId="1">'SO 01 - Přístavba kotelny'!$139:$139</definedName>
    <definedName name="_xlnm.Print_Area" localSheetId="0">'Rekapitulace stavby'!$D$4:$AO$76,'Rekapitulace stavby'!$C$82:$AQ$96</definedName>
    <definedName name="_xlnm.Print_Area" localSheetId="1">'SO 01 - Přístavba kotelny'!$C$4:$J$76,'SO 01 - Přístavba kotelny'!$C$82:$J$121,'SO 01 - Přístavba kotelny'!$C$127:$K$596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511" i="2" l="1"/>
  <c r="J512" i="2"/>
  <c r="J513" i="2"/>
  <c r="J509" i="2"/>
  <c r="J37" i="2"/>
  <c r="J36" i="2"/>
  <c r="AY95" i="1" s="1"/>
  <c r="J35" i="2"/>
  <c r="AX95" i="1" s="1"/>
  <c r="BI596" i="2"/>
  <c r="BH596" i="2"/>
  <c r="BG596" i="2"/>
  <c r="BF596" i="2"/>
  <c r="T596" i="2"/>
  <c r="T595" i="2" s="1"/>
  <c r="R596" i="2"/>
  <c r="R595" i="2" s="1"/>
  <c r="P596" i="2"/>
  <c r="P595" i="2"/>
  <c r="BI594" i="2"/>
  <c r="BH594" i="2"/>
  <c r="BG594" i="2"/>
  <c r="BF594" i="2"/>
  <c r="T594" i="2"/>
  <c r="T593" i="2" s="1"/>
  <c r="R594" i="2"/>
  <c r="R593" i="2" s="1"/>
  <c r="P594" i="2"/>
  <c r="P593" i="2" s="1"/>
  <c r="BI591" i="2"/>
  <c r="BH591" i="2"/>
  <c r="BG591" i="2"/>
  <c r="BF591" i="2"/>
  <c r="T591" i="2"/>
  <c r="R591" i="2"/>
  <c r="P591" i="2"/>
  <c r="BI589" i="2"/>
  <c r="BH589" i="2"/>
  <c r="BG589" i="2"/>
  <c r="BF589" i="2"/>
  <c r="T589" i="2"/>
  <c r="R589" i="2"/>
  <c r="P589" i="2"/>
  <c r="BI587" i="2"/>
  <c r="BH587" i="2"/>
  <c r="BG587" i="2"/>
  <c r="BF587" i="2"/>
  <c r="T587" i="2"/>
  <c r="R587" i="2"/>
  <c r="P587" i="2"/>
  <c r="BI584" i="2"/>
  <c r="BH584" i="2"/>
  <c r="BG584" i="2"/>
  <c r="BF584" i="2"/>
  <c r="T584" i="2"/>
  <c r="R584" i="2"/>
  <c r="P584" i="2"/>
  <c r="BI569" i="2"/>
  <c r="BH569" i="2"/>
  <c r="BG569" i="2"/>
  <c r="BF569" i="2"/>
  <c r="T569" i="2"/>
  <c r="R569" i="2"/>
  <c r="P569" i="2"/>
  <c r="BI567" i="2"/>
  <c r="BH567" i="2"/>
  <c r="BG567" i="2"/>
  <c r="BF567" i="2"/>
  <c r="T567" i="2"/>
  <c r="R567" i="2"/>
  <c r="P567" i="2"/>
  <c r="BI554" i="2"/>
  <c r="BH554" i="2"/>
  <c r="BG554" i="2"/>
  <c r="BF554" i="2"/>
  <c r="T554" i="2"/>
  <c r="R554" i="2"/>
  <c r="P554" i="2"/>
  <c r="BI552" i="2"/>
  <c r="BH552" i="2"/>
  <c r="BG552" i="2"/>
  <c r="BF552" i="2"/>
  <c r="T552" i="2"/>
  <c r="R552" i="2"/>
  <c r="P552" i="2"/>
  <c r="BI543" i="2"/>
  <c r="BH543" i="2"/>
  <c r="BG543" i="2"/>
  <c r="BF543" i="2"/>
  <c r="T543" i="2"/>
  <c r="R543" i="2"/>
  <c r="P543" i="2"/>
  <c r="BI540" i="2"/>
  <c r="BH540" i="2"/>
  <c r="BG540" i="2"/>
  <c r="BF540" i="2"/>
  <c r="T540" i="2"/>
  <c r="R540" i="2"/>
  <c r="P540" i="2"/>
  <c r="BI527" i="2"/>
  <c r="BH527" i="2"/>
  <c r="BG527" i="2"/>
  <c r="BF527" i="2"/>
  <c r="T527" i="2"/>
  <c r="R527" i="2"/>
  <c r="P527" i="2"/>
  <c r="BI525" i="2"/>
  <c r="BH525" i="2"/>
  <c r="BG525" i="2"/>
  <c r="BF525" i="2"/>
  <c r="T525" i="2"/>
  <c r="R525" i="2"/>
  <c r="P525" i="2"/>
  <c r="BI524" i="2"/>
  <c r="BH524" i="2"/>
  <c r="BG524" i="2"/>
  <c r="BF524" i="2"/>
  <c r="T524" i="2"/>
  <c r="R524" i="2"/>
  <c r="P524" i="2"/>
  <c r="BI523" i="2"/>
  <c r="BH523" i="2"/>
  <c r="BG523" i="2"/>
  <c r="BF523" i="2"/>
  <c r="T523" i="2"/>
  <c r="R523" i="2"/>
  <c r="P523" i="2"/>
  <c r="BI522" i="2"/>
  <c r="BH522" i="2"/>
  <c r="BG522" i="2"/>
  <c r="BF522" i="2"/>
  <c r="T522" i="2"/>
  <c r="R522" i="2"/>
  <c r="P522" i="2"/>
  <c r="BI521" i="2"/>
  <c r="BH521" i="2"/>
  <c r="BG521" i="2"/>
  <c r="BF521" i="2"/>
  <c r="T521" i="2"/>
  <c r="R521" i="2"/>
  <c r="P521" i="2"/>
  <c r="BI520" i="2"/>
  <c r="BH520" i="2"/>
  <c r="BG520" i="2"/>
  <c r="BF520" i="2"/>
  <c r="T520" i="2"/>
  <c r="R520" i="2"/>
  <c r="P520" i="2"/>
  <c r="BI519" i="2"/>
  <c r="BH519" i="2"/>
  <c r="BG519" i="2"/>
  <c r="BF519" i="2"/>
  <c r="T519" i="2"/>
  <c r="R519" i="2"/>
  <c r="P519" i="2"/>
  <c r="BI518" i="2"/>
  <c r="BH518" i="2"/>
  <c r="BG518" i="2"/>
  <c r="BF518" i="2"/>
  <c r="T518" i="2"/>
  <c r="R518" i="2"/>
  <c r="P518" i="2"/>
  <c r="BI517" i="2"/>
  <c r="BH517" i="2"/>
  <c r="BG517" i="2"/>
  <c r="BF517" i="2"/>
  <c r="T517" i="2"/>
  <c r="R517" i="2"/>
  <c r="P517" i="2"/>
  <c r="BI516" i="2"/>
  <c r="BH516" i="2"/>
  <c r="BG516" i="2"/>
  <c r="BF516" i="2"/>
  <c r="T516" i="2"/>
  <c r="R516" i="2"/>
  <c r="P516" i="2"/>
  <c r="BI515" i="2"/>
  <c r="BH515" i="2"/>
  <c r="BG515" i="2"/>
  <c r="BF515" i="2"/>
  <c r="T515" i="2"/>
  <c r="R515" i="2"/>
  <c r="P515" i="2"/>
  <c r="BI514" i="2"/>
  <c r="BH514" i="2"/>
  <c r="BG514" i="2"/>
  <c r="BF514" i="2"/>
  <c r="T514" i="2"/>
  <c r="R514" i="2"/>
  <c r="P514" i="2"/>
  <c r="BI513" i="2"/>
  <c r="BH513" i="2"/>
  <c r="BG513" i="2"/>
  <c r="BF513" i="2"/>
  <c r="T513" i="2"/>
  <c r="R513" i="2"/>
  <c r="P513" i="2"/>
  <c r="BI512" i="2"/>
  <c r="BH512" i="2"/>
  <c r="BG512" i="2"/>
  <c r="BF512" i="2"/>
  <c r="T512" i="2"/>
  <c r="R512" i="2"/>
  <c r="P512" i="2"/>
  <c r="BI511" i="2"/>
  <c r="BH511" i="2"/>
  <c r="BG511" i="2"/>
  <c r="BF511" i="2"/>
  <c r="T511" i="2"/>
  <c r="R511" i="2"/>
  <c r="P511" i="2"/>
  <c r="BI509" i="2"/>
  <c r="BH509" i="2"/>
  <c r="BG509" i="2"/>
  <c r="BF509" i="2"/>
  <c r="T509" i="2"/>
  <c r="R509" i="2"/>
  <c r="P509" i="2"/>
  <c r="BI507" i="2"/>
  <c r="BH507" i="2"/>
  <c r="BG507" i="2"/>
  <c r="BF507" i="2"/>
  <c r="T507" i="2"/>
  <c r="R507" i="2"/>
  <c r="P507" i="2"/>
  <c r="BI506" i="2"/>
  <c r="BH506" i="2"/>
  <c r="BG506" i="2"/>
  <c r="BF506" i="2"/>
  <c r="T506" i="2"/>
  <c r="R506" i="2"/>
  <c r="P506" i="2"/>
  <c r="BI504" i="2"/>
  <c r="BH504" i="2"/>
  <c r="BG504" i="2"/>
  <c r="BF504" i="2"/>
  <c r="T504" i="2"/>
  <c r="R504" i="2"/>
  <c r="P504" i="2"/>
  <c r="BI503" i="2"/>
  <c r="BH503" i="2"/>
  <c r="BG503" i="2"/>
  <c r="BF503" i="2"/>
  <c r="T503" i="2"/>
  <c r="R503" i="2"/>
  <c r="P503" i="2"/>
  <c r="BI500" i="2"/>
  <c r="BH500" i="2"/>
  <c r="BG500" i="2"/>
  <c r="BF500" i="2"/>
  <c r="T500" i="2"/>
  <c r="R500" i="2"/>
  <c r="P500" i="2"/>
  <c r="BI499" i="2"/>
  <c r="BH499" i="2"/>
  <c r="BG499" i="2"/>
  <c r="BF499" i="2"/>
  <c r="T499" i="2"/>
  <c r="R499" i="2"/>
  <c r="P499" i="2"/>
  <c r="BI498" i="2"/>
  <c r="BH498" i="2"/>
  <c r="BG498" i="2"/>
  <c r="BF498" i="2"/>
  <c r="T498" i="2"/>
  <c r="R498" i="2"/>
  <c r="P498" i="2"/>
  <c r="BI496" i="2"/>
  <c r="BH496" i="2"/>
  <c r="BG496" i="2"/>
  <c r="BF496" i="2"/>
  <c r="T496" i="2"/>
  <c r="R496" i="2"/>
  <c r="P496" i="2"/>
  <c r="BI494" i="2"/>
  <c r="BH494" i="2"/>
  <c r="BG494" i="2"/>
  <c r="BF494" i="2"/>
  <c r="T494" i="2"/>
  <c r="R494" i="2"/>
  <c r="P494" i="2"/>
  <c r="BI492" i="2"/>
  <c r="BH492" i="2"/>
  <c r="BG492" i="2"/>
  <c r="BF492" i="2"/>
  <c r="T492" i="2"/>
  <c r="R492" i="2"/>
  <c r="P492" i="2"/>
  <c r="BI491" i="2"/>
  <c r="BH491" i="2"/>
  <c r="BG491" i="2"/>
  <c r="BF491" i="2"/>
  <c r="T491" i="2"/>
  <c r="R491" i="2"/>
  <c r="P491" i="2"/>
  <c r="BI489" i="2"/>
  <c r="BH489" i="2"/>
  <c r="BG489" i="2"/>
  <c r="BF489" i="2"/>
  <c r="T489" i="2"/>
  <c r="R489" i="2"/>
  <c r="P489" i="2"/>
  <c r="BI488" i="2"/>
  <c r="BH488" i="2"/>
  <c r="BG488" i="2"/>
  <c r="BF488" i="2"/>
  <c r="T488" i="2"/>
  <c r="R488" i="2"/>
  <c r="P488" i="2"/>
  <c r="BI486" i="2"/>
  <c r="BH486" i="2"/>
  <c r="BG486" i="2"/>
  <c r="BF486" i="2"/>
  <c r="T486" i="2"/>
  <c r="R486" i="2"/>
  <c r="P486" i="2"/>
  <c r="BI485" i="2"/>
  <c r="BH485" i="2"/>
  <c r="BG485" i="2"/>
  <c r="BF485" i="2"/>
  <c r="T485" i="2"/>
  <c r="R485" i="2"/>
  <c r="P485" i="2"/>
  <c r="BI483" i="2"/>
  <c r="BH483" i="2"/>
  <c r="BG483" i="2"/>
  <c r="BF483" i="2"/>
  <c r="T483" i="2"/>
  <c r="R483" i="2"/>
  <c r="P483" i="2"/>
  <c r="BI481" i="2"/>
  <c r="BH481" i="2"/>
  <c r="BG481" i="2"/>
  <c r="BF481" i="2"/>
  <c r="T481" i="2"/>
  <c r="R481" i="2"/>
  <c r="P481" i="2"/>
  <c r="BI479" i="2"/>
  <c r="BH479" i="2"/>
  <c r="BG479" i="2"/>
  <c r="BF479" i="2"/>
  <c r="T479" i="2"/>
  <c r="R479" i="2"/>
  <c r="P479" i="2"/>
  <c r="BI472" i="2"/>
  <c r="BH472" i="2"/>
  <c r="BG472" i="2"/>
  <c r="BF472" i="2"/>
  <c r="T472" i="2"/>
  <c r="R472" i="2"/>
  <c r="P472" i="2"/>
  <c r="BI470" i="2"/>
  <c r="BH470" i="2"/>
  <c r="BG470" i="2"/>
  <c r="BF470" i="2"/>
  <c r="T470" i="2"/>
  <c r="R470" i="2"/>
  <c r="P470" i="2"/>
  <c r="BI468" i="2"/>
  <c r="BH468" i="2"/>
  <c r="BG468" i="2"/>
  <c r="BF468" i="2"/>
  <c r="T468" i="2"/>
  <c r="R468" i="2"/>
  <c r="P468" i="2"/>
  <c r="BI465" i="2"/>
  <c r="BH465" i="2"/>
  <c r="BG465" i="2"/>
  <c r="BF465" i="2"/>
  <c r="T465" i="2"/>
  <c r="R465" i="2"/>
  <c r="P465" i="2"/>
  <c r="BI463" i="2"/>
  <c r="BH463" i="2"/>
  <c r="BG463" i="2"/>
  <c r="BF463" i="2"/>
  <c r="T463" i="2"/>
  <c r="R463" i="2"/>
  <c r="P463" i="2"/>
  <c r="BI458" i="2"/>
  <c r="BH458" i="2"/>
  <c r="BG458" i="2"/>
  <c r="BF458" i="2"/>
  <c r="T458" i="2"/>
  <c r="R458" i="2"/>
  <c r="P458" i="2"/>
  <c r="BI457" i="2"/>
  <c r="BH457" i="2"/>
  <c r="BG457" i="2"/>
  <c r="BF457" i="2"/>
  <c r="T457" i="2"/>
  <c r="R457" i="2"/>
  <c r="P457" i="2"/>
  <c r="BI455" i="2"/>
  <c r="BH455" i="2"/>
  <c r="BG455" i="2"/>
  <c r="BF455" i="2"/>
  <c r="T455" i="2"/>
  <c r="R455" i="2"/>
  <c r="P455" i="2"/>
  <c r="BI453" i="2"/>
  <c r="BH453" i="2"/>
  <c r="BG453" i="2"/>
  <c r="BF453" i="2"/>
  <c r="T453" i="2"/>
  <c r="R453" i="2"/>
  <c r="P453" i="2"/>
  <c r="BI451" i="2"/>
  <c r="BH451" i="2"/>
  <c r="BG451" i="2"/>
  <c r="BF451" i="2"/>
  <c r="T451" i="2"/>
  <c r="R451" i="2"/>
  <c r="P451" i="2"/>
  <c r="BI449" i="2"/>
  <c r="BH449" i="2"/>
  <c r="BG449" i="2"/>
  <c r="BF449" i="2"/>
  <c r="T449" i="2"/>
  <c r="R449" i="2"/>
  <c r="P449" i="2"/>
  <c r="BI447" i="2"/>
  <c r="BH447" i="2"/>
  <c r="BG447" i="2"/>
  <c r="BF447" i="2"/>
  <c r="T447" i="2"/>
  <c r="R447" i="2"/>
  <c r="P447" i="2"/>
  <c r="BI441" i="2"/>
  <c r="BH441" i="2"/>
  <c r="BG441" i="2"/>
  <c r="BF441" i="2"/>
  <c r="T441" i="2"/>
  <c r="R441" i="2"/>
  <c r="P441" i="2"/>
  <c r="BI436" i="2"/>
  <c r="BH436" i="2"/>
  <c r="BG436" i="2"/>
  <c r="BF436" i="2"/>
  <c r="T436" i="2"/>
  <c r="R436" i="2"/>
  <c r="P436" i="2"/>
  <c r="BI431" i="2"/>
  <c r="BH431" i="2"/>
  <c r="BG431" i="2"/>
  <c r="BF431" i="2"/>
  <c r="T431" i="2"/>
  <c r="R431" i="2"/>
  <c r="P431" i="2"/>
  <c r="BI425" i="2"/>
  <c r="BH425" i="2"/>
  <c r="BG425" i="2"/>
  <c r="BF425" i="2"/>
  <c r="T425" i="2"/>
  <c r="R425" i="2"/>
  <c r="P425" i="2"/>
  <c r="BI420" i="2"/>
  <c r="BH420" i="2"/>
  <c r="BG420" i="2"/>
  <c r="BF420" i="2"/>
  <c r="T420" i="2"/>
  <c r="R420" i="2"/>
  <c r="P420" i="2"/>
  <c r="BI416" i="2"/>
  <c r="BH416" i="2"/>
  <c r="BG416" i="2"/>
  <c r="BF416" i="2"/>
  <c r="T416" i="2"/>
  <c r="R416" i="2"/>
  <c r="P416" i="2"/>
  <c r="BI414" i="2"/>
  <c r="BH414" i="2"/>
  <c r="BG414" i="2"/>
  <c r="BF414" i="2"/>
  <c r="T414" i="2"/>
  <c r="R414" i="2"/>
  <c r="P414" i="2"/>
  <c r="BI412" i="2"/>
  <c r="BH412" i="2"/>
  <c r="BG412" i="2"/>
  <c r="BF412" i="2"/>
  <c r="T412" i="2"/>
  <c r="R412" i="2"/>
  <c r="P412" i="2"/>
  <c r="BI410" i="2"/>
  <c r="BH410" i="2"/>
  <c r="BG410" i="2"/>
  <c r="BF410" i="2"/>
  <c r="T410" i="2"/>
  <c r="R410" i="2"/>
  <c r="P410" i="2"/>
  <c r="BI407" i="2"/>
  <c r="BH407" i="2"/>
  <c r="BG407" i="2"/>
  <c r="BF407" i="2"/>
  <c r="T407" i="2"/>
  <c r="R407" i="2"/>
  <c r="P407" i="2"/>
  <c r="BI403" i="2"/>
  <c r="BH403" i="2"/>
  <c r="BG403" i="2"/>
  <c r="BF403" i="2"/>
  <c r="T403" i="2"/>
  <c r="R403" i="2"/>
  <c r="P403" i="2"/>
  <c r="BI401" i="2"/>
  <c r="BH401" i="2"/>
  <c r="BG401" i="2"/>
  <c r="BF401" i="2"/>
  <c r="T401" i="2"/>
  <c r="R401" i="2"/>
  <c r="P401" i="2"/>
  <c r="BI396" i="2"/>
  <c r="BH396" i="2"/>
  <c r="BG396" i="2"/>
  <c r="BF396" i="2"/>
  <c r="T396" i="2"/>
  <c r="R396" i="2"/>
  <c r="P396" i="2"/>
  <c r="BI394" i="2"/>
  <c r="BH394" i="2"/>
  <c r="BG394" i="2"/>
  <c r="BF394" i="2"/>
  <c r="T394" i="2"/>
  <c r="R394" i="2"/>
  <c r="P394" i="2"/>
  <c r="BI392" i="2"/>
  <c r="BH392" i="2"/>
  <c r="BG392" i="2"/>
  <c r="BF392" i="2"/>
  <c r="T392" i="2"/>
  <c r="R392" i="2"/>
  <c r="P392" i="2"/>
  <c r="BI389" i="2"/>
  <c r="BH389" i="2"/>
  <c r="BG389" i="2"/>
  <c r="BF389" i="2"/>
  <c r="T389" i="2"/>
  <c r="R389" i="2"/>
  <c r="P389" i="2"/>
  <c r="BI387" i="2"/>
  <c r="BH387" i="2"/>
  <c r="BG387" i="2"/>
  <c r="BF387" i="2"/>
  <c r="T387" i="2"/>
  <c r="R387" i="2"/>
  <c r="P387" i="2"/>
  <c r="BI385" i="2"/>
  <c r="BH385" i="2"/>
  <c r="BG385" i="2"/>
  <c r="BF385" i="2"/>
  <c r="T385" i="2"/>
  <c r="R385" i="2"/>
  <c r="P385" i="2"/>
  <c r="BI383" i="2"/>
  <c r="BH383" i="2"/>
  <c r="BG383" i="2"/>
  <c r="BF383" i="2"/>
  <c r="T383" i="2"/>
  <c r="R383" i="2"/>
  <c r="P383" i="2"/>
  <c r="BI381" i="2"/>
  <c r="BH381" i="2"/>
  <c r="BG381" i="2"/>
  <c r="BF381" i="2"/>
  <c r="T381" i="2"/>
  <c r="R381" i="2"/>
  <c r="P381" i="2"/>
  <c r="BI379" i="2"/>
  <c r="BH379" i="2"/>
  <c r="BG379" i="2"/>
  <c r="BF379" i="2"/>
  <c r="T379" i="2"/>
  <c r="R379" i="2"/>
  <c r="P379" i="2"/>
  <c r="BI376" i="2"/>
  <c r="BH376" i="2"/>
  <c r="BG376" i="2"/>
  <c r="BF376" i="2"/>
  <c r="T376" i="2"/>
  <c r="T375" i="2" s="1"/>
  <c r="R376" i="2"/>
  <c r="R375" i="2"/>
  <c r="P376" i="2"/>
  <c r="P375" i="2" s="1"/>
  <c r="BI373" i="2"/>
  <c r="BH373" i="2"/>
  <c r="BG373" i="2"/>
  <c r="BF373" i="2"/>
  <c r="T373" i="2"/>
  <c r="R373" i="2"/>
  <c r="P373" i="2"/>
  <c r="BI371" i="2"/>
  <c r="BH371" i="2"/>
  <c r="BG371" i="2"/>
  <c r="BF371" i="2"/>
  <c r="T371" i="2"/>
  <c r="R371" i="2"/>
  <c r="P371" i="2"/>
  <c r="BI364" i="2"/>
  <c r="BH364" i="2"/>
  <c r="BG364" i="2"/>
  <c r="BF364" i="2"/>
  <c r="T364" i="2"/>
  <c r="R364" i="2"/>
  <c r="P364" i="2"/>
  <c r="BI357" i="2"/>
  <c r="BH357" i="2"/>
  <c r="BG357" i="2"/>
  <c r="BF357" i="2"/>
  <c r="T357" i="2"/>
  <c r="R357" i="2"/>
  <c r="P357" i="2"/>
  <c r="BI356" i="2"/>
  <c r="BH356" i="2"/>
  <c r="BG356" i="2"/>
  <c r="BF356" i="2"/>
  <c r="T356" i="2"/>
  <c r="R356" i="2"/>
  <c r="P356" i="2"/>
  <c r="BI353" i="2"/>
  <c r="BH353" i="2"/>
  <c r="BG353" i="2"/>
  <c r="BF353" i="2"/>
  <c r="T353" i="2"/>
  <c r="R353" i="2"/>
  <c r="P353" i="2"/>
  <c r="BI344" i="2"/>
  <c r="BH344" i="2"/>
  <c r="BG344" i="2"/>
  <c r="BF344" i="2"/>
  <c r="T344" i="2"/>
  <c r="R344" i="2"/>
  <c r="P344" i="2"/>
  <c r="BI342" i="2"/>
  <c r="BH342" i="2"/>
  <c r="BG342" i="2"/>
  <c r="BF342" i="2"/>
  <c r="T342" i="2"/>
  <c r="R342" i="2"/>
  <c r="P342" i="2"/>
  <c r="BI341" i="2"/>
  <c r="BH341" i="2"/>
  <c r="BG341" i="2"/>
  <c r="BF341" i="2"/>
  <c r="T341" i="2"/>
  <c r="R341" i="2"/>
  <c r="P341" i="2"/>
  <c r="BI340" i="2"/>
  <c r="BH340" i="2"/>
  <c r="BG340" i="2"/>
  <c r="BF340" i="2"/>
  <c r="T340" i="2"/>
  <c r="R340" i="2"/>
  <c r="P340" i="2"/>
  <c r="BI339" i="2"/>
  <c r="BH339" i="2"/>
  <c r="BG339" i="2"/>
  <c r="BF339" i="2"/>
  <c r="T339" i="2"/>
  <c r="R339" i="2"/>
  <c r="P339" i="2"/>
  <c r="BI338" i="2"/>
  <c r="BH338" i="2"/>
  <c r="BG338" i="2"/>
  <c r="BF338" i="2"/>
  <c r="T338" i="2"/>
  <c r="R338" i="2"/>
  <c r="P338" i="2"/>
  <c r="BI331" i="2"/>
  <c r="BH331" i="2"/>
  <c r="BG331" i="2"/>
  <c r="BF331" i="2"/>
  <c r="T331" i="2"/>
  <c r="R331" i="2"/>
  <c r="P331" i="2"/>
  <c r="BI324" i="2"/>
  <c r="BH324" i="2"/>
  <c r="BG324" i="2"/>
  <c r="BF324" i="2"/>
  <c r="T324" i="2"/>
  <c r="R324" i="2"/>
  <c r="P324" i="2"/>
  <c r="BI323" i="2"/>
  <c r="BH323" i="2"/>
  <c r="BG323" i="2"/>
  <c r="BF323" i="2"/>
  <c r="T323" i="2"/>
  <c r="R323" i="2"/>
  <c r="P323" i="2"/>
  <c r="BI321" i="2"/>
  <c r="BH321" i="2"/>
  <c r="BG321" i="2"/>
  <c r="BF321" i="2"/>
  <c r="T321" i="2"/>
  <c r="R321" i="2"/>
  <c r="P321" i="2"/>
  <c r="BI317" i="2"/>
  <c r="BH317" i="2"/>
  <c r="BG317" i="2"/>
  <c r="BF317" i="2"/>
  <c r="T317" i="2"/>
  <c r="R317" i="2"/>
  <c r="P317" i="2"/>
  <c r="BI313" i="2"/>
  <c r="BH313" i="2"/>
  <c r="BG313" i="2"/>
  <c r="BF313" i="2"/>
  <c r="T313" i="2"/>
  <c r="R313" i="2"/>
  <c r="P313" i="2"/>
  <c r="BI308" i="2"/>
  <c r="BH308" i="2"/>
  <c r="BG308" i="2"/>
  <c r="BF308" i="2"/>
  <c r="T308" i="2"/>
  <c r="R308" i="2"/>
  <c r="P308" i="2"/>
  <c r="BI298" i="2"/>
  <c r="BH298" i="2"/>
  <c r="BG298" i="2"/>
  <c r="BF298" i="2"/>
  <c r="T298" i="2"/>
  <c r="R298" i="2"/>
  <c r="P298" i="2"/>
  <c r="BI296" i="2"/>
  <c r="BH296" i="2"/>
  <c r="BG296" i="2"/>
  <c r="BF296" i="2"/>
  <c r="T296" i="2"/>
  <c r="R296" i="2"/>
  <c r="P296" i="2"/>
  <c r="BI286" i="2"/>
  <c r="BH286" i="2"/>
  <c r="BG286" i="2"/>
  <c r="BF286" i="2"/>
  <c r="T286" i="2"/>
  <c r="R286" i="2"/>
  <c r="P286" i="2"/>
  <c r="BI276" i="2"/>
  <c r="BH276" i="2"/>
  <c r="BG276" i="2"/>
  <c r="BF276" i="2"/>
  <c r="T276" i="2"/>
  <c r="R276" i="2"/>
  <c r="P276" i="2"/>
  <c r="BI272" i="2"/>
  <c r="BH272" i="2"/>
  <c r="BG272" i="2"/>
  <c r="BF272" i="2"/>
  <c r="T272" i="2"/>
  <c r="R272" i="2"/>
  <c r="P272" i="2"/>
  <c r="BI268" i="2"/>
  <c r="BH268" i="2"/>
  <c r="BG268" i="2"/>
  <c r="BF268" i="2"/>
  <c r="T268" i="2"/>
  <c r="R268" i="2"/>
  <c r="P268" i="2"/>
  <c r="BI265" i="2"/>
  <c r="BH265" i="2"/>
  <c r="BG265" i="2"/>
  <c r="BF265" i="2"/>
  <c r="T265" i="2"/>
  <c r="R265" i="2"/>
  <c r="P265" i="2"/>
  <c r="BI262" i="2"/>
  <c r="BH262" i="2"/>
  <c r="BG262" i="2"/>
  <c r="BF262" i="2"/>
  <c r="T262" i="2"/>
  <c r="R262" i="2"/>
  <c r="P262" i="2"/>
  <c r="BI261" i="2"/>
  <c r="BH261" i="2"/>
  <c r="BG261" i="2"/>
  <c r="BF261" i="2"/>
  <c r="T261" i="2"/>
  <c r="R261" i="2"/>
  <c r="P261" i="2"/>
  <c r="BI259" i="2"/>
  <c r="BH259" i="2"/>
  <c r="BG259" i="2"/>
  <c r="BF259" i="2"/>
  <c r="T259" i="2"/>
  <c r="R259" i="2"/>
  <c r="P259" i="2"/>
  <c r="BI257" i="2"/>
  <c r="BH257" i="2"/>
  <c r="BG257" i="2"/>
  <c r="BF257" i="2"/>
  <c r="T257" i="2"/>
  <c r="R257" i="2"/>
  <c r="P257" i="2"/>
  <c r="BI256" i="2"/>
  <c r="BH256" i="2"/>
  <c r="BG256" i="2"/>
  <c r="BF256" i="2"/>
  <c r="T256" i="2"/>
  <c r="R256" i="2"/>
  <c r="P256" i="2"/>
  <c r="BI254" i="2"/>
  <c r="BH254" i="2"/>
  <c r="BG254" i="2"/>
  <c r="BF254" i="2"/>
  <c r="T254" i="2"/>
  <c r="R254" i="2"/>
  <c r="P254" i="2"/>
  <c r="BI250" i="2"/>
  <c r="BH250" i="2"/>
  <c r="BG250" i="2"/>
  <c r="BF250" i="2"/>
  <c r="T250" i="2"/>
  <c r="R250" i="2"/>
  <c r="P250" i="2"/>
  <c r="BI248" i="2"/>
  <c r="BH248" i="2"/>
  <c r="BG248" i="2"/>
  <c r="BF248" i="2"/>
  <c r="T248" i="2"/>
  <c r="R248" i="2"/>
  <c r="P248" i="2"/>
  <c r="BI243" i="2"/>
  <c r="BH243" i="2"/>
  <c r="BG243" i="2"/>
  <c r="BF243" i="2"/>
  <c r="T243" i="2"/>
  <c r="R243" i="2"/>
  <c r="P243" i="2"/>
  <c r="BI240" i="2"/>
  <c r="BH240" i="2"/>
  <c r="BG240" i="2"/>
  <c r="BF240" i="2"/>
  <c r="T240" i="2"/>
  <c r="R240" i="2"/>
  <c r="P240" i="2"/>
  <c r="BI239" i="2"/>
  <c r="BH239" i="2"/>
  <c r="BG239" i="2"/>
  <c r="BF239" i="2"/>
  <c r="T239" i="2"/>
  <c r="R239" i="2"/>
  <c r="P239" i="2"/>
  <c r="BI237" i="2"/>
  <c r="BH237" i="2"/>
  <c r="BG237" i="2"/>
  <c r="BF237" i="2"/>
  <c r="T237" i="2"/>
  <c r="R237" i="2"/>
  <c r="P237" i="2"/>
  <c r="BI236" i="2"/>
  <c r="BH236" i="2"/>
  <c r="BG236" i="2"/>
  <c r="BF236" i="2"/>
  <c r="T236" i="2"/>
  <c r="R236" i="2"/>
  <c r="P236" i="2"/>
  <c r="BI235" i="2"/>
  <c r="BH235" i="2"/>
  <c r="BG235" i="2"/>
  <c r="BF235" i="2"/>
  <c r="T235" i="2"/>
  <c r="R235" i="2"/>
  <c r="P235" i="2"/>
  <c r="BI234" i="2"/>
  <c r="BH234" i="2"/>
  <c r="BG234" i="2"/>
  <c r="BF234" i="2"/>
  <c r="T234" i="2"/>
  <c r="R234" i="2"/>
  <c r="P234" i="2"/>
  <c r="BI233" i="2"/>
  <c r="BH233" i="2"/>
  <c r="BG233" i="2"/>
  <c r="BF233" i="2"/>
  <c r="T233" i="2"/>
  <c r="R233" i="2"/>
  <c r="P233" i="2"/>
  <c r="BI231" i="2"/>
  <c r="BH231" i="2"/>
  <c r="BG231" i="2"/>
  <c r="BF231" i="2"/>
  <c r="T231" i="2"/>
  <c r="R231" i="2"/>
  <c r="P231" i="2"/>
  <c r="BI226" i="2"/>
  <c r="BH226" i="2"/>
  <c r="BG226" i="2"/>
  <c r="BF226" i="2"/>
  <c r="T226" i="2"/>
  <c r="R226" i="2"/>
  <c r="P226" i="2"/>
  <c r="BI218" i="2"/>
  <c r="BH218" i="2"/>
  <c r="BG218" i="2"/>
  <c r="BF218" i="2"/>
  <c r="T218" i="2"/>
  <c r="R218" i="2"/>
  <c r="P218" i="2"/>
  <c r="BI217" i="2"/>
  <c r="BH217" i="2"/>
  <c r="BG217" i="2"/>
  <c r="BF217" i="2"/>
  <c r="T217" i="2"/>
  <c r="R217" i="2"/>
  <c r="P217" i="2"/>
  <c r="BI215" i="2"/>
  <c r="BH215" i="2"/>
  <c r="BG215" i="2"/>
  <c r="BF215" i="2"/>
  <c r="T215" i="2"/>
  <c r="R215" i="2"/>
  <c r="P215" i="2"/>
  <c r="BI213" i="2"/>
  <c r="BH213" i="2"/>
  <c r="BG213" i="2"/>
  <c r="BF213" i="2"/>
  <c r="T213" i="2"/>
  <c r="R213" i="2"/>
  <c r="P213" i="2"/>
  <c r="BI205" i="2"/>
  <c r="BH205" i="2"/>
  <c r="BG205" i="2"/>
  <c r="BF205" i="2"/>
  <c r="T205" i="2"/>
  <c r="R205" i="2"/>
  <c r="P205" i="2"/>
  <c r="BI197" i="2"/>
  <c r="BH197" i="2"/>
  <c r="BG197" i="2"/>
  <c r="BF197" i="2"/>
  <c r="T197" i="2"/>
  <c r="R197" i="2"/>
  <c r="P197" i="2"/>
  <c r="BI189" i="2"/>
  <c r="BH189" i="2"/>
  <c r="BG189" i="2"/>
  <c r="BF189" i="2"/>
  <c r="T189" i="2"/>
  <c r="R189" i="2"/>
  <c r="P189" i="2"/>
  <c r="BI185" i="2"/>
  <c r="BH185" i="2"/>
  <c r="BG185" i="2"/>
  <c r="BF185" i="2"/>
  <c r="T185" i="2"/>
  <c r="R185" i="2"/>
  <c r="P185" i="2"/>
  <c r="BI183" i="2"/>
  <c r="BH183" i="2"/>
  <c r="BG183" i="2"/>
  <c r="BF183" i="2"/>
  <c r="T183" i="2"/>
  <c r="R183" i="2"/>
  <c r="P183" i="2"/>
  <c r="BI181" i="2"/>
  <c r="BH181" i="2"/>
  <c r="BG181" i="2"/>
  <c r="BF181" i="2"/>
  <c r="T181" i="2"/>
  <c r="R181" i="2"/>
  <c r="P181" i="2"/>
  <c r="BI179" i="2"/>
  <c r="BH179" i="2"/>
  <c r="BG179" i="2"/>
  <c r="BF179" i="2"/>
  <c r="T179" i="2"/>
  <c r="R179" i="2"/>
  <c r="P179" i="2"/>
  <c r="BI177" i="2"/>
  <c r="BH177" i="2"/>
  <c r="BG177" i="2"/>
  <c r="BF177" i="2"/>
  <c r="T177" i="2"/>
  <c r="R177" i="2"/>
  <c r="P177" i="2"/>
  <c r="BI176" i="2"/>
  <c r="BH176" i="2"/>
  <c r="BG176" i="2"/>
  <c r="BF176" i="2"/>
  <c r="T176" i="2"/>
  <c r="R176" i="2"/>
  <c r="P176" i="2"/>
  <c r="BI174" i="2"/>
  <c r="BH174" i="2"/>
  <c r="BG174" i="2"/>
  <c r="BF174" i="2"/>
  <c r="T174" i="2"/>
  <c r="R174" i="2"/>
  <c r="P174" i="2"/>
  <c r="BI172" i="2"/>
  <c r="BH172" i="2"/>
  <c r="BG172" i="2"/>
  <c r="BF172" i="2"/>
  <c r="T172" i="2"/>
  <c r="R172" i="2"/>
  <c r="P172" i="2"/>
  <c r="BI165" i="2"/>
  <c r="BH165" i="2"/>
  <c r="BG165" i="2"/>
  <c r="BF165" i="2"/>
  <c r="T165" i="2"/>
  <c r="R165" i="2"/>
  <c r="P165" i="2"/>
  <c r="BI163" i="2"/>
  <c r="BH163" i="2"/>
  <c r="BG163" i="2"/>
  <c r="BF163" i="2"/>
  <c r="T163" i="2"/>
  <c r="R163" i="2"/>
  <c r="P163" i="2"/>
  <c r="BI161" i="2"/>
  <c r="BH161" i="2"/>
  <c r="BG161" i="2"/>
  <c r="BF161" i="2"/>
  <c r="T161" i="2"/>
  <c r="R161" i="2"/>
  <c r="P161" i="2"/>
  <c r="BI159" i="2"/>
  <c r="BH159" i="2"/>
  <c r="BG159" i="2"/>
  <c r="BF159" i="2"/>
  <c r="T159" i="2"/>
  <c r="R159" i="2"/>
  <c r="P159" i="2"/>
  <c r="BI157" i="2"/>
  <c r="BH157" i="2"/>
  <c r="BG157" i="2"/>
  <c r="BF157" i="2"/>
  <c r="T157" i="2"/>
  <c r="R157" i="2"/>
  <c r="P157" i="2"/>
  <c r="BI155" i="2"/>
  <c r="BH155" i="2"/>
  <c r="BG155" i="2"/>
  <c r="BF155" i="2"/>
  <c r="T155" i="2"/>
  <c r="R155" i="2"/>
  <c r="P155" i="2"/>
  <c r="BI153" i="2"/>
  <c r="BH153" i="2"/>
  <c r="BG153" i="2"/>
  <c r="BF153" i="2"/>
  <c r="T153" i="2"/>
  <c r="R153" i="2"/>
  <c r="P153" i="2"/>
  <c r="BI151" i="2"/>
  <c r="BH151" i="2"/>
  <c r="BG151" i="2"/>
  <c r="BF151" i="2"/>
  <c r="T151" i="2"/>
  <c r="R151" i="2"/>
  <c r="P151" i="2"/>
  <c r="BI149" i="2"/>
  <c r="BH149" i="2"/>
  <c r="BG149" i="2"/>
  <c r="BF149" i="2"/>
  <c r="T149" i="2"/>
  <c r="R149" i="2"/>
  <c r="P149" i="2"/>
  <c r="BI147" i="2"/>
  <c r="BH147" i="2"/>
  <c r="BG147" i="2"/>
  <c r="BF147" i="2"/>
  <c r="T147" i="2"/>
  <c r="R147" i="2"/>
  <c r="P147" i="2"/>
  <c r="BI145" i="2"/>
  <c r="BH145" i="2"/>
  <c r="BG145" i="2"/>
  <c r="BF145" i="2"/>
  <c r="T145" i="2"/>
  <c r="R145" i="2"/>
  <c r="P145" i="2"/>
  <c r="BI143" i="2"/>
  <c r="BH143" i="2"/>
  <c r="BG143" i="2"/>
  <c r="BF143" i="2"/>
  <c r="T143" i="2"/>
  <c r="R143" i="2"/>
  <c r="P143" i="2"/>
  <c r="F136" i="2"/>
  <c r="F134" i="2"/>
  <c r="E132" i="2"/>
  <c r="J91" i="2"/>
  <c r="F91" i="2"/>
  <c r="F89" i="2"/>
  <c r="E87" i="2"/>
  <c r="J24" i="2"/>
  <c r="E24" i="2"/>
  <c r="J137" i="2" s="1"/>
  <c r="J23" i="2"/>
  <c r="J18" i="2"/>
  <c r="E18" i="2"/>
  <c r="F92" i="2" s="1"/>
  <c r="J17" i="2"/>
  <c r="J12" i="2"/>
  <c r="J89" i="2" s="1"/>
  <c r="E7" i="2"/>
  <c r="E130" i="2" s="1"/>
  <c r="L90" i="1"/>
  <c r="AM90" i="1"/>
  <c r="AM89" i="1"/>
  <c r="L89" i="1"/>
  <c r="AM87" i="1"/>
  <c r="L87" i="1"/>
  <c r="L85" i="1"/>
  <c r="L84" i="1"/>
  <c r="BK521" i="2"/>
  <c r="J468" i="2"/>
  <c r="J371" i="2"/>
  <c r="BK321" i="2"/>
  <c r="BK153" i="2"/>
  <c r="J594" i="2"/>
  <c r="J524" i="2"/>
  <c r="BK488" i="2"/>
  <c r="BK458" i="2"/>
  <c r="BK383" i="2"/>
  <c r="J317" i="2"/>
  <c r="J189" i="2"/>
  <c r="J451" i="2"/>
  <c r="J389" i="2"/>
  <c r="J436" i="2"/>
  <c r="J383" i="2"/>
  <c r="J261" i="2"/>
  <c r="J161" i="2"/>
  <c r="J145" i="2"/>
  <c r="BK511" i="2"/>
  <c r="J486" i="2"/>
  <c r="BK441" i="2"/>
  <c r="J344" i="2"/>
  <c r="J254" i="2"/>
  <c r="J174" i="2"/>
  <c r="J567" i="2"/>
  <c r="BK455" i="2"/>
  <c r="BK298" i="2"/>
  <c r="BK234" i="2"/>
  <c r="BK159" i="2"/>
  <c r="J525" i="2"/>
  <c r="J457" i="2"/>
  <c r="J385" i="2"/>
  <c r="J340" i="2"/>
  <c r="J239" i="2"/>
  <c r="BK177" i="2"/>
  <c r="BK503" i="2"/>
  <c r="J262" i="2"/>
  <c r="J205" i="2"/>
  <c r="BK387" i="2"/>
  <c r="BK217" i="2"/>
  <c r="J587" i="2"/>
  <c r="BK492" i="2"/>
  <c r="J401" i="2"/>
  <c r="J296" i="2"/>
  <c r="BK174" i="2"/>
  <c r="BK552" i="2"/>
  <c r="J479" i="2"/>
  <c r="J407" i="2"/>
  <c r="BK342" i="2"/>
  <c r="BK183" i="2"/>
  <c r="BK496" i="2"/>
  <c r="BK257" i="2"/>
  <c r="J233" i="2"/>
  <c r="J165" i="2"/>
  <c r="BK587" i="2"/>
  <c r="BK517" i="2"/>
  <c r="J498" i="2"/>
  <c r="BK381" i="2"/>
  <c r="J339" i="2"/>
  <c r="J236" i="2"/>
  <c r="BK527" i="2"/>
  <c r="BK485" i="2"/>
  <c r="J449" i="2"/>
  <c r="J353" i="2"/>
  <c r="BK233" i="2"/>
  <c r="BK584" i="2"/>
  <c r="J485" i="2"/>
  <c r="J414" i="2"/>
  <c r="J596" i="2"/>
  <c r="BK519" i="2"/>
  <c r="J392" i="2"/>
  <c r="BK308" i="2"/>
  <c r="J183" i="2"/>
  <c r="BK157" i="2"/>
  <c r="BK525" i="2"/>
  <c r="BK470" i="2"/>
  <c r="J425" i="2"/>
  <c r="J373" i="2"/>
  <c r="J272" i="2"/>
  <c r="J240" i="2"/>
  <c r="BK176" i="2"/>
  <c r="BK498" i="2"/>
  <c r="BK412" i="2"/>
  <c r="BK256" i="2"/>
  <c r="J217" i="2"/>
  <c r="BK149" i="2"/>
  <c r="BK504" i="2"/>
  <c r="J453" i="2"/>
  <c r="BK379" i="2"/>
  <c r="BK338" i="2"/>
  <c r="J243" i="2"/>
  <c r="BK509" i="2"/>
  <c r="J286" i="2"/>
  <c r="BK248" i="2"/>
  <c r="J213" i="2"/>
  <c r="J147" i="2"/>
  <c r="BK512" i="2"/>
  <c r="J463" i="2"/>
  <c r="J331" i="2"/>
  <c r="J234" i="2"/>
  <c r="J157" i="2"/>
  <c r="BK500" i="2"/>
  <c r="BK472" i="2"/>
  <c r="BK396" i="2"/>
  <c r="BK523" i="2"/>
  <c r="BK489" i="2"/>
  <c r="BK407" i="2"/>
  <c r="BK296" i="2"/>
  <c r="J257" i="2"/>
  <c r="J554" i="2"/>
  <c r="J504" i="2"/>
  <c r="BK465" i="2"/>
  <c r="BK392" i="2"/>
  <c r="J268" i="2"/>
  <c r="BK231" i="2"/>
  <c r="BK161" i="2"/>
  <c r="BK543" i="2"/>
  <c r="J394" i="2"/>
  <c r="BK313" i="2"/>
  <c r="J231" i="2"/>
  <c r="J153" i="2"/>
  <c r="J472" i="2"/>
  <c r="J403" i="2"/>
  <c r="BK356" i="2"/>
  <c r="BK254" i="2"/>
  <c r="J149" i="2"/>
  <c r="BK506" i="2"/>
  <c r="J259" i="2"/>
  <c r="BK235" i="2"/>
  <c r="BK179" i="2"/>
  <c r="J527" i="2"/>
  <c r="J516" i="2"/>
  <c r="BK507" i="2"/>
  <c r="BK420" i="2"/>
  <c r="J356" i="2"/>
  <c r="BK261" i="2"/>
  <c r="BK226" i="2"/>
  <c r="BK596" i="2"/>
  <c r="J520" i="2"/>
  <c r="J492" i="2"/>
  <c r="BK479" i="2"/>
  <c r="J447" i="2"/>
  <c r="J341" i="2"/>
  <c r="BK250" i="2"/>
  <c r="J176" i="2"/>
  <c r="BK486" i="2"/>
  <c r="J441" i="2"/>
  <c r="J410" i="2"/>
  <c r="J589" i="2"/>
  <c r="J496" i="2"/>
  <c r="J412" i="2"/>
  <c r="BK324" i="2"/>
  <c r="BK262" i="2"/>
  <c r="J179" i="2"/>
  <c r="BK540" i="2"/>
  <c r="J517" i="2"/>
  <c r="J488" i="2"/>
  <c r="BK457" i="2"/>
  <c r="BK401" i="2"/>
  <c r="BK340" i="2"/>
  <c r="J256" i="2"/>
  <c r="J197" i="2"/>
  <c r="J151" i="2"/>
  <c r="BK468" i="2"/>
  <c r="BK425" i="2"/>
  <c r="BK353" i="2"/>
  <c r="J237" i="2"/>
  <c r="J155" i="2"/>
  <c r="J591" i="2"/>
  <c r="J515" i="2"/>
  <c r="BK389" i="2"/>
  <c r="BK339" i="2"/>
  <c r="BK215" i="2"/>
  <c r="J143" i="2"/>
  <c r="J323" i="2"/>
  <c r="BK236" i="2"/>
  <c r="BK163" i="2"/>
  <c r="J584" i="2"/>
  <c r="J514" i="2"/>
  <c r="BK447" i="2"/>
  <c r="BK344" i="2"/>
  <c r="BK323" i="2"/>
  <c r="J218" i="2"/>
  <c r="J543" i="2"/>
  <c r="J503" i="2"/>
  <c r="J455" i="2"/>
  <c r="BK373" i="2"/>
  <c r="J321" i="2"/>
  <c r="J235" i="2"/>
  <c r="J523" i="2"/>
  <c r="J465" i="2"/>
  <c r="J416" i="2"/>
  <c r="BK376" i="2"/>
  <c r="BK522" i="2"/>
  <c r="BK494" i="2"/>
  <c r="J342" i="2"/>
  <c r="BK286" i="2"/>
  <c r="BK259" i="2"/>
  <c r="BK165" i="2"/>
  <c r="BK589" i="2"/>
  <c r="J500" i="2"/>
  <c r="J481" i="2"/>
  <c r="J396" i="2"/>
  <c r="BK317" i="2"/>
  <c r="J226" i="2"/>
  <c r="BK172" i="2"/>
  <c r="J540" i="2"/>
  <c r="BK416" i="2"/>
  <c r="J357" i="2"/>
  <c r="J250" i="2"/>
  <c r="BK197" i="2"/>
  <c r="AS94" i="1"/>
  <c r="J506" i="2"/>
  <c r="J381" i="2"/>
  <c r="J308" i="2"/>
  <c r="J181" i="2"/>
  <c r="BK491" i="2"/>
  <c r="BK237" i="2"/>
  <c r="J185" i="2"/>
  <c r="J159" i="2"/>
  <c r="J522" i="2"/>
  <c r="BK515" i="2"/>
  <c r="BK403" i="2"/>
  <c r="BK341" i="2"/>
  <c r="BK239" i="2"/>
  <c r="BK147" i="2"/>
  <c r="BK567" i="2"/>
  <c r="BK514" i="2"/>
  <c r="BK483" i="2"/>
  <c r="BK436" i="2"/>
  <c r="BK268" i="2"/>
  <c r="BK218" i="2"/>
  <c r="BK554" i="2"/>
  <c r="J491" i="2"/>
  <c r="BK449" i="2"/>
  <c r="J379" i="2"/>
  <c r="J552" i="2"/>
  <c r="J499" i="2"/>
  <c r="BK385" i="2"/>
  <c r="J313" i="2"/>
  <c r="J177" i="2"/>
  <c r="BK151" i="2"/>
  <c r="J521" i="2"/>
  <c r="J494" i="2"/>
  <c r="BK463" i="2"/>
  <c r="J364" i="2"/>
  <c r="J248" i="2"/>
  <c r="BK185" i="2"/>
  <c r="BK143" i="2"/>
  <c r="BK518" i="2"/>
  <c r="BK414" i="2"/>
  <c r="BK331" i="2"/>
  <c r="BK240" i="2"/>
  <c r="J163" i="2"/>
  <c r="J569" i="2"/>
  <c r="BK513" i="2"/>
  <c r="BK431" i="2"/>
  <c r="BK524" i="2"/>
  <c r="BK453" i="2"/>
  <c r="J376" i="2"/>
  <c r="J324" i="2"/>
  <c r="J172" i="2"/>
  <c r="BK591" i="2"/>
  <c r="J507" i="2"/>
  <c r="BK481" i="2"/>
  <c r="BK410" i="2"/>
  <c r="J338" i="2"/>
  <c r="J276" i="2"/>
  <c r="BK205" i="2"/>
  <c r="BK516" i="2"/>
  <c r="J489" i="2"/>
  <c r="J431" i="2"/>
  <c r="BK364" i="2"/>
  <c r="J518" i="2"/>
  <c r="J420" i="2"/>
  <c r="BK371" i="2"/>
  <c r="BK272" i="2"/>
  <c r="BK243" i="2"/>
  <c r="BK594" i="2"/>
  <c r="J519" i="2"/>
  <c r="J483" i="2"/>
  <c r="BK451" i="2"/>
  <c r="BK394" i="2"/>
  <c r="J265" i="2"/>
  <c r="BK181" i="2"/>
  <c r="BK569" i="2"/>
  <c r="J458" i="2"/>
  <c r="J387" i="2"/>
  <c r="BK265" i="2"/>
  <c r="BK189" i="2"/>
  <c r="BK145" i="2"/>
  <c r="BK520" i="2"/>
  <c r="J470" i="2"/>
  <c r="BK357" i="2"/>
  <c r="J298" i="2"/>
  <c r="BK213" i="2"/>
  <c r="BK499" i="2"/>
  <c r="BK276" i="2"/>
  <c r="J215" i="2"/>
  <c r="BK155" i="2"/>
  <c r="P592" i="2" l="1"/>
  <c r="R592" i="2"/>
  <c r="T592" i="2"/>
  <c r="T188" i="2"/>
  <c r="T242" i="2"/>
  <c r="R343" i="2"/>
  <c r="BK415" i="2"/>
  <c r="J415" i="2" s="1"/>
  <c r="J108" i="2" s="1"/>
  <c r="BK482" i="2"/>
  <c r="J482" i="2" s="1"/>
  <c r="J110" i="2" s="1"/>
  <c r="R490" i="2"/>
  <c r="T508" i="2"/>
  <c r="R188" i="2"/>
  <c r="P242" i="2"/>
  <c r="P343" i="2"/>
  <c r="T378" i="2"/>
  <c r="P395" i="2"/>
  <c r="P471" i="2"/>
  <c r="T495" i="2"/>
  <c r="P188" i="2"/>
  <c r="R242" i="2"/>
  <c r="T343" i="2"/>
  <c r="BK378" i="2"/>
  <c r="R395" i="2"/>
  <c r="T471" i="2"/>
  <c r="P508" i="2"/>
  <c r="T142" i="2"/>
  <c r="T154" i="2"/>
  <c r="BK242" i="2"/>
  <c r="J242" i="2" s="1"/>
  <c r="J101" i="2" s="1"/>
  <c r="BK343" i="2"/>
  <c r="J343" i="2" s="1"/>
  <c r="J103" i="2" s="1"/>
  <c r="R378" i="2"/>
  <c r="BK395" i="2"/>
  <c r="J395" i="2"/>
  <c r="J107" i="2" s="1"/>
  <c r="BK471" i="2"/>
  <c r="J471" i="2" s="1"/>
  <c r="J109" i="2" s="1"/>
  <c r="BK490" i="2"/>
  <c r="J490" i="2" s="1"/>
  <c r="J111" i="2" s="1"/>
  <c r="P495" i="2"/>
  <c r="R526" i="2"/>
  <c r="T568" i="2"/>
  <c r="BK142" i="2"/>
  <c r="BK154" i="2"/>
  <c r="J154" i="2" s="1"/>
  <c r="J99" i="2" s="1"/>
  <c r="T267" i="2"/>
  <c r="P378" i="2"/>
  <c r="T395" i="2"/>
  <c r="R471" i="2"/>
  <c r="P490" i="2"/>
  <c r="P526" i="2"/>
  <c r="R568" i="2"/>
  <c r="P586" i="2"/>
  <c r="P585" i="2" s="1"/>
  <c r="P142" i="2"/>
  <c r="R154" i="2"/>
  <c r="P267" i="2"/>
  <c r="P415" i="2"/>
  <c r="R482" i="2"/>
  <c r="BK495" i="2"/>
  <c r="J495" i="2" s="1"/>
  <c r="J112" i="2" s="1"/>
  <c r="BK508" i="2"/>
  <c r="J508" i="2" s="1"/>
  <c r="J113" i="2" s="1"/>
  <c r="T526" i="2"/>
  <c r="T586" i="2"/>
  <c r="T585" i="2" s="1"/>
  <c r="BK188" i="2"/>
  <c r="J188" i="2" s="1"/>
  <c r="J100" i="2" s="1"/>
  <c r="BK267" i="2"/>
  <c r="J267" i="2" s="1"/>
  <c r="J102" i="2" s="1"/>
  <c r="R415" i="2"/>
  <c r="P482" i="2"/>
  <c r="R495" i="2"/>
  <c r="R508" i="2"/>
  <c r="BK568" i="2"/>
  <c r="J568" i="2" s="1"/>
  <c r="J115" i="2" s="1"/>
  <c r="R586" i="2"/>
  <c r="R585" i="2" s="1"/>
  <c r="R142" i="2"/>
  <c r="P154" i="2"/>
  <c r="R267" i="2"/>
  <c r="T415" i="2"/>
  <c r="T482" i="2"/>
  <c r="T490" i="2"/>
  <c r="BK526" i="2"/>
  <c r="J526" i="2" s="1"/>
  <c r="J114" i="2" s="1"/>
  <c r="P568" i="2"/>
  <c r="BK586" i="2"/>
  <c r="J586" i="2" s="1"/>
  <c r="J117" i="2" s="1"/>
  <c r="BK375" i="2"/>
  <c r="J375" i="2"/>
  <c r="J104" i="2" s="1"/>
  <c r="BK593" i="2"/>
  <c r="J593" i="2" s="1"/>
  <c r="J119" i="2" s="1"/>
  <c r="BK595" i="2"/>
  <c r="J595" i="2"/>
  <c r="J120" i="2" s="1"/>
  <c r="J134" i="2"/>
  <c r="BE143" i="2"/>
  <c r="BE153" i="2"/>
  <c r="BE172" i="2"/>
  <c r="BE176" i="2"/>
  <c r="BE183" i="2"/>
  <c r="BE197" i="2"/>
  <c r="BE234" i="2"/>
  <c r="BE265" i="2"/>
  <c r="BE317" i="2"/>
  <c r="BE321" i="2"/>
  <c r="BE324" i="2"/>
  <c r="BE494" i="2"/>
  <c r="BE498" i="2"/>
  <c r="F137" i="2"/>
  <c r="BE147" i="2"/>
  <c r="BE163" i="2"/>
  <c r="BE185" i="2"/>
  <c r="BE236" i="2"/>
  <c r="BE248" i="2"/>
  <c r="BE250" i="2"/>
  <c r="BE331" i="2"/>
  <c r="BE341" i="2"/>
  <c r="BE353" i="2"/>
  <c r="BE401" i="2"/>
  <c r="BE455" i="2"/>
  <c r="BE507" i="2"/>
  <c r="BE511" i="2"/>
  <c r="BE540" i="2"/>
  <c r="BE543" i="2"/>
  <c r="E85" i="2"/>
  <c r="J92" i="2"/>
  <c r="BE213" i="2"/>
  <c r="BE218" i="2"/>
  <c r="BE243" i="2"/>
  <c r="BE254" i="2"/>
  <c r="BE268" i="2"/>
  <c r="BE272" i="2"/>
  <c r="BE344" i="2"/>
  <c r="BE356" i="2"/>
  <c r="BE383" i="2"/>
  <c r="BE389" i="2"/>
  <c r="BE396" i="2"/>
  <c r="BE410" i="2"/>
  <c r="BE431" i="2"/>
  <c r="BE449" i="2"/>
  <c r="BE483" i="2"/>
  <c r="BE486" i="2"/>
  <c r="BE491" i="2"/>
  <c r="BE522" i="2"/>
  <c r="BE523" i="2"/>
  <c r="BE524" i="2"/>
  <c r="BE554" i="2"/>
  <c r="BE584" i="2"/>
  <c r="BE157" i="2"/>
  <c r="BE159" i="2"/>
  <c r="BE165" i="2"/>
  <c r="BE189" i="2"/>
  <c r="BE205" i="2"/>
  <c r="BE215" i="2"/>
  <c r="BE235" i="2"/>
  <c r="BE261" i="2"/>
  <c r="BE262" i="2"/>
  <c r="BE286" i="2"/>
  <c r="BE296" i="2"/>
  <c r="BE298" i="2"/>
  <c r="BE308" i="2"/>
  <c r="BE313" i="2"/>
  <c r="BE339" i="2"/>
  <c r="BE342" i="2"/>
  <c r="BE436" i="2"/>
  <c r="BE453" i="2"/>
  <c r="BE472" i="2"/>
  <c r="BE479" i="2"/>
  <c r="BE509" i="2"/>
  <c r="BE514" i="2"/>
  <c r="BE515" i="2"/>
  <c r="BE520" i="2"/>
  <c r="BE527" i="2"/>
  <c r="BE569" i="2"/>
  <c r="BE587" i="2"/>
  <c r="BE149" i="2"/>
  <c r="BE155" i="2"/>
  <c r="BE174" i="2"/>
  <c r="BE181" i="2"/>
  <c r="BE226" i="2"/>
  <c r="BE233" i="2"/>
  <c r="BE240" i="2"/>
  <c r="BE259" i="2"/>
  <c r="BE276" i="2"/>
  <c r="BE323" i="2"/>
  <c r="BE357" i="2"/>
  <c r="BE364" i="2"/>
  <c r="BE425" i="2"/>
  <c r="BE468" i="2"/>
  <c r="BE481" i="2"/>
  <c r="BE512" i="2"/>
  <c r="BE513" i="2"/>
  <c r="BE516" i="2"/>
  <c r="BE517" i="2"/>
  <c r="BE521" i="2"/>
  <c r="BE591" i="2"/>
  <c r="BE594" i="2"/>
  <c r="BE371" i="2"/>
  <c r="BE385" i="2"/>
  <c r="BE392" i="2"/>
  <c r="BE394" i="2"/>
  <c r="BE403" i="2"/>
  <c r="BE407" i="2"/>
  <c r="BE447" i="2"/>
  <c r="BE503" i="2"/>
  <c r="BE518" i="2"/>
  <c r="BE567" i="2"/>
  <c r="BE596" i="2"/>
  <c r="BE217" i="2"/>
  <c r="BE237" i="2"/>
  <c r="BE239" i="2"/>
  <c r="BE376" i="2"/>
  <c r="BE381" i="2"/>
  <c r="BE387" i="2"/>
  <c r="BE414" i="2"/>
  <c r="BE416" i="2"/>
  <c r="BE420" i="2"/>
  <c r="BE441" i="2"/>
  <c r="BE457" i="2"/>
  <c r="BE470" i="2"/>
  <c r="BE496" i="2"/>
  <c r="BE499" i="2"/>
  <c r="BE500" i="2"/>
  <c r="BE504" i="2"/>
  <c r="BE506" i="2"/>
  <c r="BE519" i="2"/>
  <c r="BE525" i="2"/>
  <c r="BE589" i="2"/>
  <c r="BE145" i="2"/>
  <c r="BE151" i="2"/>
  <c r="BE161" i="2"/>
  <c r="BE177" i="2"/>
  <c r="BE179" i="2"/>
  <c r="BE231" i="2"/>
  <c r="BE256" i="2"/>
  <c r="BE257" i="2"/>
  <c r="BE338" i="2"/>
  <c r="BE340" i="2"/>
  <c r="BE373" i="2"/>
  <c r="BE379" i="2"/>
  <c r="BE412" i="2"/>
  <c r="BE451" i="2"/>
  <c r="BE458" i="2"/>
  <c r="BE463" i="2"/>
  <c r="BE465" i="2"/>
  <c r="BE485" i="2"/>
  <c r="BE488" i="2"/>
  <c r="BE489" i="2"/>
  <c r="BE492" i="2"/>
  <c r="BE552" i="2"/>
  <c r="J34" i="2"/>
  <c r="AW95" i="1" s="1"/>
  <c r="F37" i="2"/>
  <c r="BD95" i="1" s="1"/>
  <c r="BD94" i="1" s="1"/>
  <c r="W33" i="1" s="1"/>
  <c r="F36" i="2"/>
  <c r="BC95" i="1" s="1"/>
  <c r="BC94" i="1" s="1"/>
  <c r="AY94" i="1" s="1"/>
  <c r="F34" i="2"/>
  <c r="BA95" i="1" s="1"/>
  <c r="BA94" i="1" s="1"/>
  <c r="W30" i="1" s="1"/>
  <c r="F35" i="2"/>
  <c r="BB95" i="1" s="1"/>
  <c r="BB94" i="1" s="1"/>
  <c r="W31" i="1" s="1"/>
  <c r="P141" i="2" l="1"/>
  <c r="T141" i="2"/>
  <c r="BK377" i="2"/>
  <c r="J377" i="2" s="1"/>
  <c r="J105" i="2" s="1"/>
  <c r="BK141" i="2"/>
  <c r="T377" i="2"/>
  <c r="P377" i="2"/>
  <c r="R377" i="2"/>
  <c r="R141" i="2"/>
  <c r="J142" i="2"/>
  <c r="J98" i="2" s="1"/>
  <c r="J378" i="2"/>
  <c r="J106" i="2" s="1"/>
  <c r="BK585" i="2"/>
  <c r="J585" i="2" s="1"/>
  <c r="J116" i="2" s="1"/>
  <c r="BK592" i="2"/>
  <c r="J592" i="2" s="1"/>
  <c r="J118" i="2" s="1"/>
  <c r="W32" i="1"/>
  <c r="AX94" i="1"/>
  <c r="AW94" i="1"/>
  <c r="AK30" i="1" s="1"/>
  <c r="J33" i="2"/>
  <c r="AV95" i="1" s="1"/>
  <c r="AT95" i="1" s="1"/>
  <c r="F33" i="2"/>
  <c r="AZ95" i="1" s="1"/>
  <c r="AZ94" i="1" s="1"/>
  <c r="W29" i="1" s="1"/>
  <c r="R140" i="2" l="1"/>
  <c r="BK140" i="2"/>
  <c r="J140" i="2" s="1"/>
  <c r="J96" i="2" s="1"/>
  <c r="T140" i="2"/>
  <c r="P140" i="2"/>
  <c r="AU95" i="1" s="1"/>
  <c r="AU94" i="1" s="1"/>
  <c r="J141" i="2"/>
  <c r="J97" i="2" s="1"/>
  <c r="AV94" i="1"/>
  <c r="AK29" i="1" s="1"/>
  <c r="J30" i="2" l="1"/>
  <c r="AG95" i="1" s="1"/>
  <c r="AG94" i="1" s="1"/>
  <c r="AT94" i="1"/>
  <c r="AN94" i="1" l="1"/>
  <c r="AK26" i="1"/>
  <c r="J39" i="2"/>
  <c r="AN95" i="1"/>
  <c r="AK35" i="1"/>
</calcChain>
</file>

<file path=xl/sharedStrings.xml><?xml version="1.0" encoding="utf-8"?>
<sst xmlns="http://schemas.openxmlformats.org/spreadsheetml/2006/main" count="5234" uniqueCount="980">
  <si>
    <t>Export Komplet</t>
  </si>
  <si>
    <t/>
  </si>
  <si>
    <t>2.0</t>
  </si>
  <si>
    <t>False</t>
  </si>
  <si>
    <t>{b6e7061d-2ebb-491e-bc79-9ebf82c581de}</t>
  </si>
  <si>
    <t>&gt;&gt;  skryté sloupce  &lt;&lt;</t>
  </si>
  <si>
    <t>0,01</t>
  </si>
  <si>
    <t>21</t>
  </si>
  <si>
    <t>12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</si>
  <si>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</si>
  <si>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</si>
  <si>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</si>
  <si>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</si>
  <si>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</si>
  <si>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</si>
  <si>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</si>
  <si>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Přístavba kotelny a administrativní části Pila Hrachovec</t>
  </si>
  <si>
    <t>KSO:</t>
  </si>
  <si>
    <t>CC-CZ:</t>
  </si>
  <si>
    <t>Místo:</t>
  </si>
  <si>
    <t xml:space="preserve"> </t>
  </si>
  <si>
    <t>Datum:</t>
  </si>
  <si>
    <t>30. 5. 2024</t>
  </si>
  <si>
    <t>Zadavatel:</t>
  </si>
  <si>
    <t>IČ:</t>
  </si>
  <si>
    <t>Pila Hrachovec s.r.o., Hrachovec 281, Valašské Mez</t>
  </si>
  <si>
    <t>DIČ:</t>
  </si>
  <si>
    <t>Uchazeč:</t>
  </si>
  <si>
    <t>Vyplň údaj</t>
  </si>
  <si>
    <t>Projektant: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</si>
  <si>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</si>
  <si>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</si>
  <si>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</si>
  <si>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</si>
  <si>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</si>
  <si>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</si>
  <si>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</si>
  <si>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</si>
  <si>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</si>
  <si>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</si>
  <si>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</si>
  <si>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</si>
  <si>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</si>
  <si>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</si>
  <si>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</si>
  <si>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</si>
  <si>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</si>
  <si>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</si>
  <si>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</si>
  <si>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</si>
  <si>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</si>
  <si>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</si>
  <si>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</si>
  <si>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</si>
  <si>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</si>
  <si>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</si>
  <si>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</si>
  <si>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</si>
  <si>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</si>
  <si>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</si>
  <si>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</si>
  <si>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</si>
  <si>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</si>
  <si>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</si>
  <si>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</si>
  <si>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</si>
  <si>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</si>
  <si>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</si>
  <si>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</si>
  <si>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</si>
  <si>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</si>
  <si>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</si>
  <si>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</si>
  <si>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</si>
  <si>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</si>
  <si>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</si>
  <si>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</si>
  <si>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</si>
  <si>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SO 01</t>
  </si>
  <si>
    <t>Přístavba kotelny</t>
  </si>
  <si>
    <t>STA</t>
  </si>
  <si>
    <t>1</t>
  </si>
  <si>
    <t>{ae1990d2-b53b-425c-9a6c-07fda8794cf7}</t>
  </si>
  <si>
    <t>2</t>
  </si>
  <si>
    <t>KRYCÍ LIST SOUPISU PRACÍ</t>
  </si>
  <si>
    <t>Objekt:</t>
  </si>
  <si>
    <t>SO 01 - Přístavba kotelny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</si>
  <si>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</si>
  <si>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</si>
  <si>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</si>
  <si>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</si>
  <si>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</si>
  <si>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</si>
  <si>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</si>
  <si>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2 - Zakládání</t>
  </si>
  <si>
    <t xml:space="preserve">    3 - Svislé a kompletní konstrukce</t>
  </si>
  <si>
    <t xml:space="preserve">    4 - Vodorovné konstrukce</t>
  </si>
  <si>
    <t xml:space="preserve">    6 - Úpravy povrchů, podlahy a osazování výplní</t>
  </si>
  <si>
    <t xml:space="preserve">    9 - Ostatní konstrukce a práce, bourání</t>
  </si>
  <si>
    <t xml:space="preserve">    998 - Přesun hmot</t>
  </si>
  <si>
    <t>PSV - Práce a dodávky PSV</t>
  </si>
  <si>
    <t xml:space="preserve">    711 - Izolace proti vodě, vlhkosti a plynům</t>
  </si>
  <si>
    <t xml:space="preserve">    713 - Izolace tepelné</t>
  </si>
  <si>
    <t xml:space="preserve">    762 - Konstrukce tesařské</t>
  </si>
  <si>
    <t xml:space="preserve">    763 - Konstrukce suché výstavby</t>
  </si>
  <si>
    <t xml:space="preserve">    764 - Konstrukce klempířské</t>
  </si>
  <si>
    <t xml:space="preserve">    765 - Krytina skládaná</t>
  </si>
  <si>
    <t xml:space="preserve">    766 - Konstrukce truhlářské</t>
  </si>
  <si>
    <t xml:space="preserve">    767 - Konstrukce zámečnické</t>
  </si>
  <si>
    <t xml:space="preserve">    783 - Dokončovací práce - nátěry</t>
  </si>
  <si>
    <t xml:space="preserve">    784 - Dokončovací práce - malby a tapety</t>
  </si>
  <si>
    <t>M - Práce a dodávky M</t>
  </si>
  <si>
    <t xml:space="preserve">    21-M - Elektromontáže</t>
  </si>
  <si>
    <t>VRN - Vedlejší rozpočtové náklady</t>
  </si>
  <si>
    <t xml:space="preserve">    VRN1 - Průzkumné, geodetické a projektové práce</t>
  </si>
  <si>
    <t xml:space="preserve">    VRN3 - Zařízení staveniště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</si>
  <si>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</si>
  <si>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</si>
  <si>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</si>
  <si>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</si>
  <si>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</si>
  <si>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</si>
  <si>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</si>
  <si>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</si>
  <si>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</si>
  <si>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</si>
  <si>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</si>
  <si>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</si>
  <si>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</si>
  <si>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</si>
  <si>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</si>
  <si>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</si>
  <si>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</si>
  <si>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</si>
  <si>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131251104</t>
  </si>
  <si>
    <t>Hloubení jam nezapažených v hornině třídy těžitelnosti I skupiny 3 objem do 500 m3 strojně</t>
  </si>
  <si>
    <t>m3</t>
  </si>
  <si>
    <t>CS ÚRS 2024 01</t>
  </si>
  <si>
    <t>4</t>
  </si>
  <si>
    <t>-596636882</t>
  </si>
  <si>
    <t>VV</t>
  </si>
  <si>
    <t>(13,75*6,80+14,47*16,65+7,75*3,55)*0,50</t>
  </si>
  <si>
    <t>132251253</t>
  </si>
  <si>
    <t>Hloubení rýh nezapažených š do 2000 mm v hornině třídy těžitelnosti I skupiny 3 objem do 100 m3 strojně</t>
  </si>
  <si>
    <t>682993740</t>
  </si>
  <si>
    <t>(0,60+1,00)/2*1,00*(12,19*2+3,90+6,90+5,70*3+7,40*2+1,60*2+1,70*2+3,40+14,55)</t>
  </si>
  <si>
    <t>3</t>
  </si>
  <si>
    <t>162451106</t>
  </si>
  <si>
    <t>Vodorovné přemístění přes 1 500 do 2000 m výkopku/sypaniny z horniny třídy těžitelnosti I skupiny 1 až 3</t>
  </si>
  <si>
    <t>894488726</t>
  </si>
  <si>
    <t>180,969+73,304-50,00</t>
  </si>
  <si>
    <t>171151131</t>
  </si>
  <si>
    <t>Uložení sypaniny z hornin nesoudržných a soudržných střídavě do násypů zhutněných strojně</t>
  </si>
  <si>
    <t>134245518</t>
  </si>
  <si>
    <t>"předpoklad" 50,00</t>
  </si>
  <si>
    <t>5</t>
  </si>
  <si>
    <t>171201231</t>
  </si>
  <si>
    <t>t</t>
  </si>
  <si>
    <t>-317411130</t>
  </si>
  <si>
    <t>204,273*2 'Přepočtené koeficientem množství</t>
  </si>
  <si>
    <t>6</t>
  </si>
  <si>
    <t>171251201</t>
  </si>
  <si>
    <t>Uložení sypaniny na skládky nebo meziskládky</t>
  </si>
  <si>
    <t>1430812820</t>
  </si>
  <si>
    <t>Zakládání</t>
  </si>
  <si>
    <t>7</t>
  </si>
  <si>
    <t>211531111</t>
  </si>
  <si>
    <t>Výplň odvodňovacích žeber nebo trativodů kamenivem hrubým drceným frakce 16 až 63 mm</t>
  </si>
  <si>
    <t>-512749814</t>
  </si>
  <si>
    <t>0,50*0,80*(12,19+3,90+2,14+6,90+21,45*2)</t>
  </si>
  <si>
    <t>8</t>
  </si>
  <si>
    <t>211971121</t>
  </si>
  <si>
    <t>Zřízení opláštění žeber nebo trativodů geotextilií v rýze nebo zářezu sklonu přes 1:2 š do 2,5 m</t>
  </si>
  <si>
    <t>m2</t>
  </si>
  <si>
    <t>241862735</t>
  </si>
  <si>
    <t>1,70*(12,19+3,90+2,14+6,90+21,45*2)</t>
  </si>
  <si>
    <t>9</t>
  </si>
  <si>
    <t>M</t>
  </si>
  <si>
    <t>69311081</t>
  </si>
  <si>
    <t>geotextilie netkaná separační, ochranná, filtrační, drenážní PES 300g/m2</t>
  </si>
  <si>
    <t>149035557</t>
  </si>
  <si>
    <t>115,651*1,1845 'Přepočtené koeficientem množství</t>
  </si>
  <si>
    <t>10</t>
  </si>
  <si>
    <t>212572121</t>
  </si>
  <si>
    <t>Lože pro trativody z kameniva drobného těženého</t>
  </si>
  <si>
    <t>262561268</t>
  </si>
  <si>
    <t>0,30*0,30*(12,19+3,90+2,14+6,90+21,45*2)</t>
  </si>
  <si>
    <t>11</t>
  </si>
  <si>
    <t>212755215</t>
  </si>
  <si>
    <t>Trativody z drenážních trubek plastových flexibilních D 125 mm bez lože</t>
  </si>
  <si>
    <t>m</t>
  </si>
  <si>
    <t>-1837628827</t>
  </si>
  <si>
    <t>(12,19+3,90+2,14+6,90+21,45*2)*1,10</t>
  </si>
  <si>
    <t>271532212</t>
  </si>
  <si>
    <t>Podsyp pod základové konstrukce se zhutněním z hrubého kameniva frakce 16 až 32 mm</t>
  </si>
  <si>
    <t>424039878</t>
  </si>
  <si>
    <t>(6,69+0,15*2)*(5,70+0,15*2)*0,15</t>
  </si>
  <si>
    <t>(3,70+0,15*2)*(5,70+0,15*2)*0,15</t>
  </si>
  <si>
    <t>(3,30+0,15*2)*(7,70+0,15*2)*0,15</t>
  </si>
  <si>
    <t>(3,30+0,15*2)*(1,70+0,15*2)*0,15</t>
  </si>
  <si>
    <t>((9,00+0,15*2)*(14,55+0,15)-(2,85-0,15)*(4,00-0,15))*0,15</t>
  </si>
  <si>
    <t>Součet</t>
  </si>
  <si>
    <t>13</t>
  </si>
  <si>
    <t>273321411</t>
  </si>
  <si>
    <t>Základové desky ze ŽB bez zvýšených nároků na prostředí tř. C 20/25</t>
  </si>
  <si>
    <t>1820401448</t>
  </si>
  <si>
    <t>(12,19*6,90+13,80*14,55+3,90*0,60-6,90*3,40)*0,15</t>
  </si>
  <si>
    <t>14</t>
  </si>
  <si>
    <t>273351121</t>
  </si>
  <si>
    <t>Zřízení bednění základových desek</t>
  </si>
  <si>
    <t>-541479897</t>
  </si>
  <si>
    <t>0,15*(12,19+3,90+2,14+6,90+21,45*2)</t>
  </si>
  <si>
    <t>15</t>
  </si>
  <si>
    <t>273351122</t>
  </si>
  <si>
    <t>Odstranění bednění základových desek</t>
  </si>
  <si>
    <t>724774458</t>
  </si>
  <si>
    <t>16</t>
  </si>
  <si>
    <t>273362021</t>
  </si>
  <si>
    <t>Výztuž základových desek svařovanými sítěmi Kari</t>
  </si>
  <si>
    <t>-1301279561</t>
  </si>
  <si>
    <t>(12,19*6,90+13,80*14,55+3,90*0,60-6,90*3,40)*3,033*0,001*1,20</t>
  </si>
  <si>
    <t>17</t>
  </si>
  <si>
    <t>274313711</t>
  </si>
  <si>
    <t>Základové pásy z betonu tř. C 20/25</t>
  </si>
  <si>
    <t>1883826226</t>
  </si>
  <si>
    <t>0,60*0,30*(12,19*2+3,90+6,90+5,70*3+7,40*2+1,60*2+1,70*2+3,40+14,55)</t>
  </si>
  <si>
    <t>18</t>
  </si>
  <si>
    <t>275321511</t>
  </si>
  <si>
    <t>Základové patky ze ŽB bez zvýšených nároků na prostředí tř. C 25/30</t>
  </si>
  <si>
    <t>-547066057</t>
  </si>
  <si>
    <t>0,80*0,80*1,10</t>
  </si>
  <si>
    <t>19</t>
  </si>
  <si>
    <t>279113144</t>
  </si>
  <si>
    <t>Základová zeď tl přes 250 do 300 mm z tvárnic ztraceného bednění včetně výplně z betonu tř. C 20/25</t>
  </si>
  <si>
    <t>294121963</t>
  </si>
  <si>
    <t>0,75*((12,19-0,15*2)*2+3,90+6,90+(3,30+0,15*2)+6,30*2+5,70+10,55+4,00-0,15+14,55+0,15*2)</t>
  </si>
  <si>
    <t>20</t>
  </si>
  <si>
    <t>279361821</t>
  </si>
  <si>
    <t>Výztuž základových zdí nosných betonářskou ocelí 10 505</t>
  </si>
  <si>
    <t>553304719</t>
  </si>
  <si>
    <t>uvažováno 30 kg výztuže/1 m3 betonu</t>
  </si>
  <si>
    <t>64,298*0,30*0,03</t>
  </si>
  <si>
    <t>Svislé a kompletní konstrukce</t>
  </si>
  <si>
    <t>311235461</t>
  </si>
  <si>
    <t>1785472321</t>
  </si>
  <si>
    <t>(4,00+4,50)/2*3,30-2,00*1,00</t>
  </si>
  <si>
    <t>(4,00+4,50)/2*4,50-0,85*2,15</t>
  </si>
  <si>
    <t>4,93*3,00</t>
  </si>
  <si>
    <t>4,00*6,00-2,75*3,00-0,96*2,20</t>
  </si>
  <si>
    <t>4,00*14,70-3,00*3,50*2</t>
  </si>
  <si>
    <t>4,93*3,55</t>
  </si>
  <si>
    <t>22</t>
  </si>
  <si>
    <t>311321814</t>
  </si>
  <si>
    <t>Nosná zeď ze ŽB pohledového tř. C 25/30 bez výztuže</t>
  </si>
  <si>
    <t>-1173067564</t>
  </si>
  <si>
    <t>(4,00+4,50)/2*8,75*0,30</t>
  </si>
  <si>
    <t>4,50*6,00*0,30</t>
  </si>
  <si>
    <t>(4,00+4,50)/2*7,60*0,30</t>
  </si>
  <si>
    <t>(5,88*10,85-1,20*1,97)*0,30</t>
  </si>
  <si>
    <t>(6,00*11,45-4,00*3,60)*0,30</t>
  </si>
  <si>
    <t>6,00*3,60*0,30</t>
  </si>
  <si>
    <t>23</t>
  </si>
  <si>
    <t>311351121</t>
  </si>
  <si>
    <t>Zřízení oboustranného bednění nosných nadzákladových zdí</t>
  </si>
  <si>
    <t>1021237914</t>
  </si>
  <si>
    <t>(4,00+4,50)/2*8,75*2</t>
  </si>
  <si>
    <t>4,50*6,00*2</t>
  </si>
  <si>
    <t>(4,00+4,50)/2*7,60*2</t>
  </si>
  <si>
    <t>(5,88*10,85-1,20*1,97)*2</t>
  </si>
  <si>
    <t>(6,00*11,45-4,00*3,60)*2</t>
  </si>
  <si>
    <t>6,00*3,60*2</t>
  </si>
  <si>
    <t>24</t>
  </si>
  <si>
    <t>311351122</t>
  </si>
  <si>
    <t>Odstranění oboustranného bednění nosných nadzákladových zdí</t>
  </si>
  <si>
    <t>-1548282473</t>
  </si>
  <si>
    <t>467,643</t>
  </si>
  <si>
    <t>25</t>
  </si>
  <si>
    <t>311351311</t>
  </si>
  <si>
    <t>Zřízení jednostranného bednění nosných nadzákladových zdí</t>
  </si>
  <si>
    <t>-2068823852</t>
  </si>
  <si>
    <t>1,10*11,75</t>
  </si>
  <si>
    <t>26</t>
  </si>
  <si>
    <t>311351312</t>
  </si>
  <si>
    <t>Odstranění jednostranného bednění nosných nadzákladových zdí</t>
  </si>
  <si>
    <t>1112946306</t>
  </si>
  <si>
    <t>27</t>
  </si>
  <si>
    <t>311351911</t>
  </si>
  <si>
    <t>Příplatek k cenám bednění nosných nadzákladových zdí za pohledový beton</t>
  </si>
  <si>
    <t>-1765515551</t>
  </si>
  <si>
    <t>(4,00+4,50)/2*7,60</t>
  </si>
  <si>
    <t>(6,00*11,45-4,00*3,60)</t>
  </si>
  <si>
    <t>28</t>
  </si>
  <si>
    <t>311361821</t>
  </si>
  <si>
    <t>Výztuž nosných zdí betonářskou ocelí 10 505</t>
  </si>
  <si>
    <t>989023681</t>
  </si>
  <si>
    <t>uvažováno 200kg/m3 betonu</t>
  </si>
  <si>
    <t>70,146*0,20</t>
  </si>
  <si>
    <t>2,585*0,20</t>
  </si>
  <si>
    <t>29</t>
  </si>
  <si>
    <t>312321411</t>
  </si>
  <si>
    <t>Výplňová zeď ze ŽB tř. C 25/30 bez výztuže</t>
  </si>
  <si>
    <t>1255884099</t>
  </si>
  <si>
    <t>0,20*1,10*11,75</t>
  </si>
  <si>
    <t>30</t>
  </si>
  <si>
    <t>317168052</t>
  </si>
  <si>
    <t>Překlad keramický vysoký v 238 mm dl 1250 mm</t>
  </si>
  <si>
    <t>kus</t>
  </si>
  <si>
    <t>-1116745277</t>
  </si>
  <si>
    <t>31</t>
  </si>
  <si>
    <t>317168053</t>
  </si>
  <si>
    <t>Překlad keramický vysoký v 238 mm dl 1500 mm</t>
  </si>
  <si>
    <t>-2029079762</t>
  </si>
  <si>
    <t>32</t>
  </si>
  <si>
    <t>317168056</t>
  </si>
  <si>
    <t>Překlad keramický vysoký v 238 mm dl 2250 mm</t>
  </si>
  <si>
    <t>1308210436</t>
  </si>
  <si>
    <t>33</t>
  </si>
  <si>
    <t>317168059</t>
  </si>
  <si>
    <t>Překlad keramický vysoký v 238 mm dl 3000 mm</t>
  </si>
  <si>
    <t>-1921282115</t>
  </si>
  <si>
    <t>34</t>
  </si>
  <si>
    <t>317168060</t>
  </si>
  <si>
    <t>Překlad keramický vysoký v 238 mm dl 3250 mm</t>
  </si>
  <si>
    <t>-375425628</t>
  </si>
  <si>
    <t>4*2</t>
  </si>
  <si>
    <t>35</t>
  </si>
  <si>
    <t>339941122R</t>
  </si>
  <si>
    <t>Sloup ze zdvojených válcovaných nosníků U 160 dl 5 m zabetonovaný</t>
  </si>
  <si>
    <t>822284543</t>
  </si>
  <si>
    <t>36</t>
  </si>
  <si>
    <t>388381141</t>
  </si>
  <si>
    <t>Kanály průřezu přes 900x900 do 1050x1200 mm ze ŽB volné</t>
  </si>
  <si>
    <t>1435058414</t>
  </si>
  <si>
    <t>"pro podavač" 5,05</t>
  </si>
  <si>
    <t>Vodorovné konstrukce</t>
  </si>
  <si>
    <t>37</t>
  </si>
  <si>
    <t>413941123</t>
  </si>
  <si>
    <t>Osazování ocelových válcovaných nosníků stropů I, IE, U, UE nebo L č. 14 až 22 nebo výšky přes 120 do 220 mm</t>
  </si>
  <si>
    <t>-653301165</t>
  </si>
  <si>
    <t>"O2-2xU220" 6,60*29,40*0,001*2</t>
  </si>
  <si>
    <t>"O3-2xU200" 6,50*25,30*0,001*2</t>
  </si>
  <si>
    <t>"O4-2xU220" 4,50*29,40*0,001*2</t>
  </si>
  <si>
    <t>38</t>
  </si>
  <si>
    <t>13010826</t>
  </si>
  <si>
    <t>ocel profilová jakost S235JR (11 375) průřez U (UPN) 200</t>
  </si>
  <si>
    <t>429314001</t>
  </si>
  <si>
    <t>39</t>
  </si>
  <si>
    <t>13010828</t>
  </si>
  <si>
    <t>ocel profilová jakost S235JR (11 375) průřez U (UPN) 220</t>
  </si>
  <si>
    <t>1823961846</t>
  </si>
  <si>
    <t>40</t>
  </si>
  <si>
    <t>413941125</t>
  </si>
  <si>
    <t>Osazování ocelových válcovaných nosníků stropů I, IE, U, UE nebo L č. 24 a výše nebo výšky přes 220 mm</t>
  </si>
  <si>
    <t>-918696859</t>
  </si>
  <si>
    <t>"O1-2xU240" 22,00*33,20*0,001*2</t>
  </si>
  <si>
    <t>41</t>
  </si>
  <si>
    <t>13010830</t>
  </si>
  <si>
    <t>ocel profilová jakost S235JR (11 375) průřez U (UPN) 240</t>
  </si>
  <si>
    <t>-1928905442</t>
  </si>
  <si>
    <t>42</t>
  </si>
  <si>
    <t>417321515</t>
  </si>
  <si>
    <t>Ztužující pásy a věnce ze ŽB tř. C 25/30</t>
  </si>
  <si>
    <t>-1539340026</t>
  </si>
  <si>
    <t>0,30*0,30*(3,00+6,00+4,30+14,70+3,00+3,55)</t>
  </si>
  <si>
    <t>43</t>
  </si>
  <si>
    <t>417351115</t>
  </si>
  <si>
    <t>Zřízení bednění ztužujících věnců</t>
  </si>
  <si>
    <t>983239851</t>
  </si>
  <si>
    <t>0,30*2*(3,00+6,00+4,30+14,70+3,00+3,55)</t>
  </si>
  <si>
    <t>44</t>
  </si>
  <si>
    <t>417351116</t>
  </si>
  <si>
    <t>Odstranění bednění ztužujících věnců</t>
  </si>
  <si>
    <t>1878331880</t>
  </si>
  <si>
    <t>45</t>
  </si>
  <si>
    <t>417361821</t>
  </si>
  <si>
    <t>Výztuž ztužujících pásů a věnců betonářskou ocelí 10 505</t>
  </si>
  <si>
    <t>-60536120</t>
  </si>
  <si>
    <t>uvažováno 150kg/m3 betonu</t>
  </si>
  <si>
    <t>3,11*0,15</t>
  </si>
  <si>
    <t>46</t>
  </si>
  <si>
    <t>434311115</t>
  </si>
  <si>
    <t>Schodišťové stupně dusané na desku z betonu tř. C 20/25 bez potěru</t>
  </si>
  <si>
    <t>897696588</t>
  </si>
  <si>
    <t>1,00*2</t>
  </si>
  <si>
    <t>Úpravy povrchů, podlahy a osazování výplní</t>
  </si>
  <si>
    <t>47</t>
  </si>
  <si>
    <t>612142001</t>
  </si>
  <si>
    <t>Pletivo sklovláknité vnitřních stěn vtlačené do tmelu</t>
  </si>
  <si>
    <t>1211116628</t>
  </si>
  <si>
    <t>5,00*10,85-1,20*1,97</t>
  </si>
  <si>
    <t>(4,00+4,96)/2*9,00-0,85*2,15</t>
  </si>
  <si>
    <t>48</t>
  </si>
  <si>
    <t>612321141</t>
  </si>
  <si>
    <t>Vápenocementová omítka štuková dvouvrstvá vnitřních stěn nanášená ručně</t>
  </si>
  <si>
    <t>370868592</t>
  </si>
  <si>
    <t>"m.č.09" (4,93+4,00)/2*9,00-0,85*2,15+4,00*14,70-2,90*3,45*2+4,00*3,85+4,93*10,85-1,20*1,70</t>
  </si>
  <si>
    <t>"m.č.13" 4,50*(4,00*2+6,00)-2,00*1,00-2,75*3,00-0,96*2,20-0,85*2,15</t>
  </si>
  <si>
    <t>49</t>
  </si>
  <si>
    <t>612325302</t>
  </si>
  <si>
    <t>Vápenocementová štuková omítka ostění nebo nadpraží</t>
  </si>
  <si>
    <t>-584374550</t>
  </si>
  <si>
    <t>"průchod do místnosti č.08</t>
  </si>
  <si>
    <t>0,30*(1,00+2,00*2)</t>
  </si>
  <si>
    <t>ostění oken a dveří</t>
  </si>
  <si>
    <t>0,15*(2,00+1,00*2)</t>
  </si>
  <si>
    <t>0,15*(0,96+2,20*2)</t>
  </si>
  <si>
    <t>0,20*(0,85+2,15*2)</t>
  </si>
  <si>
    <t>0,15*(3,00+3,00*2)*2</t>
  </si>
  <si>
    <t>0,15*(1,20+1,97*2)</t>
  </si>
  <si>
    <t>50</t>
  </si>
  <si>
    <t>622142001</t>
  </si>
  <si>
    <t>Sklovláknité pletivo vnějších stěn vtlačené do tmelu</t>
  </si>
  <si>
    <t>-531223213</t>
  </si>
  <si>
    <t>4,50*4,30-2,00*1,00</t>
  </si>
  <si>
    <t>4,30*3,55</t>
  </si>
  <si>
    <t>4,80*3,55</t>
  </si>
  <si>
    <t>4,30*14,70-3,00*3,50*2</t>
  </si>
  <si>
    <t>4,05*6,00-0,96*2,20-2,75*3,00</t>
  </si>
  <si>
    <t>ostění</t>
  </si>
  <si>
    <t>0,15*(2,00+1,00)</t>
  </si>
  <si>
    <t>0,15*(2,75+3,00*2)+0,15*(0,96+2,20*2)</t>
  </si>
  <si>
    <t>51</t>
  </si>
  <si>
    <t>622151011</t>
  </si>
  <si>
    <t>Penetrační silikátový nátěr vnějších pastovitých tenkovrstvých omítek stěn</t>
  </si>
  <si>
    <t>1335659932</t>
  </si>
  <si>
    <t>108,370</t>
  </si>
  <si>
    <t>52</t>
  </si>
  <si>
    <t>622521022</t>
  </si>
  <si>
    <t>Tenkovrstvá silikátová zatíraná omítka zrnitost 2,0 mm vnějších stěn</t>
  </si>
  <si>
    <t>1697837620</t>
  </si>
  <si>
    <t>53</t>
  </si>
  <si>
    <t>631311125</t>
  </si>
  <si>
    <t>Mazanina tl přes 80 do 120 mm z betonu prostého bez zvýšených nároků na prostředí tř. C 20/25</t>
  </si>
  <si>
    <t>-1935372414</t>
  </si>
  <si>
    <t>"m.č.09" 115,08*0,10</t>
  </si>
  <si>
    <t>"m.č.13" 24,00*0,10</t>
  </si>
  <si>
    <t>"m.č.16" 9,18*0,10</t>
  </si>
  <si>
    <t>54</t>
  </si>
  <si>
    <t>631311135</t>
  </si>
  <si>
    <t>Mazanina tl přes 120 do 240 mm z betonu prostého bez zvýšených nároků na prostředí tř. C 20/25</t>
  </si>
  <si>
    <t>-655877916</t>
  </si>
  <si>
    <t>"m.č.14" 36,00</t>
  </si>
  <si>
    <t>"m.č.15" 28,80</t>
  </si>
  <si>
    <t>55</t>
  </si>
  <si>
    <t>631319013</t>
  </si>
  <si>
    <t>Příplatek k mazanině tl přes 120 do 240 mm za přehlazení povrchu</t>
  </si>
  <si>
    <t>-1908303666</t>
  </si>
  <si>
    <t>56</t>
  </si>
  <si>
    <t>631351111</t>
  </si>
  <si>
    <t>Zřízení bednění otvorů a prostupů v podlahách</t>
  </si>
  <si>
    <t>1648823791</t>
  </si>
  <si>
    <t>"šachty, m.č.09" 0,40*0,18*4*2</t>
  </si>
  <si>
    <t>57</t>
  </si>
  <si>
    <t>631351112</t>
  </si>
  <si>
    <t>Odstranění bednění otvorů a prostupů v podlahách</t>
  </si>
  <si>
    <t>-1629833709</t>
  </si>
  <si>
    <t>58</t>
  </si>
  <si>
    <t>632451107</t>
  </si>
  <si>
    <t>Cementový samonivelační potěr ze suchých směsí tl přes 15 do 20 mm</t>
  </si>
  <si>
    <t>328245799</t>
  </si>
  <si>
    <t>"m.č.09" 115,08</t>
  </si>
  <si>
    <t>"m.č.13" 24,00</t>
  </si>
  <si>
    <t>"m.č.16" 9,18</t>
  </si>
  <si>
    <t>59</t>
  </si>
  <si>
    <t>632481213</t>
  </si>
  <si>
    <t>Separační vrstva z PE fólie</t>
  </si>
  <si>
    <t>-1058471439</t>
  </si>
  <si>
    <t>"m.č.09" 115,08*1,10</t>
  </si>
  <si>
    <t>"m.č.13" 24,00*1,10</t>
  </si>
  <si>
    <t>"m.č.14" 36,00*1,10</t>
  </si>
  <si>
    <t>"m.č.15" 28,80*1,10</t>
  </si>
  <si>
    <t>"m.č.16" 9,18*1,10</t>
  </si>
  <si>
    <t>60</t>
  </si>
  <si>
    <t>633811111</t>
  </si>
  <si>
    <t>Broušení nerovností betonových podlah do 2 mm</t>
  </si>
  <si>
    <t>686006849</t>
  </si>
  <si>
    <t>61</t>
  </si>
  <si>
    <t>642942611</t>
  </si>
  <si>
    <t>Osazování zárubní nebo rámů dveřních kovových do 2,5 m2 na montážní pěnu</t>
  </si>
  <si>
    <t>825952606</t>
  </si>
  <si>
    <t>62</t>
  </si>
  <si>
    <t>55331578</t>
  </si>
  <si>
    <t>zárubeň jednokřídlá ocelová pro zdění tl stěny 260-300mm rozměru 900/1970, 2100mm</t>
  </si>
  <si>
    <t>625177224</t>
  </si>
  <si>
    <t>63</t>
  </si>
  <si>
    <t>55331579</t>
  </si>
  <si>
    <t>zárubeň jednokřídlá ocelová pro zdění tl stěny 260-300mm rozměru 100/1970, 2100mm</t>
  </si>
  <si>
    <t>1083789691</t>
  </si>
  <si>
    <t>64</t>
  </si>
  <si>
    <t>642942831</t>
  </si>
  <si>
    <t>Osazování zárubní nebo rámů dveřních kovových přes 4,5 do 10 m2 na montážní pěnu - pro zateplená vrata</t>
  </si>
  <si>
    <t>-1989338961</t>
  </si>
  <si>
    <t>Ostatní konstrukce a práce, bourání</t>
  </si>
  <si>
    <t>65</t>
  </si>
  <si>
    <t>941111111</t>
  </si>
  <si>
    <t>Montáž lešení řadového trubkového lehkého s podlahami zatížení do 200 kg/m2 š od 0,6 do 0,9 m v do 10 m</t>
  </si>
  <si>
    <t>-725665617</t>
  </si>
  <si>
    <t>(4,50-1,50)*4,30-2,00*1,00</t>
  </si>
  <si>
    <t>(4,50-1,50)*6,60-0,85*2,15</t>
  </si>
  <si>
    <t>(4,50-1,50)*2,00</t>
  </si>
  <si>
    <t>(4,00-1,50)*14,70-2,90*2,95*2</t>
  </si>
  <si>
    <t>(4,00-1,50)*3,55</t>
  </si>
  <si>
    <t>(4,00+4,90-1,50*2)/2*5,75</t>
  </si>
  <si>
    <t>(4,90-1,50)*2,85</t>
  </si>
  <si>
    <t>66</t>
  </si>
  <si>
    <t>941111211</t>
  </si>
  <si>
    <t>Příplatek k lešení řadovému trubkovému lehkému s podlahami do 200 kg/m2 š od 0,6 do 0,9 m v do 10 m za každý den použití</t>
  </si>
  <si>
    <t>308936569</t>
  </si>
  <si>
    <t>90,041</t>
  </si>
  <si>
    <t>90,041*10 'Přepočtené koeficientem množství</t>
  </si>
  <si>
    <t>67</t>
  </si>
  <si>
    <t>941111811</t>
  </si>
  <si>
    <t>Demontáž lešení řadového trubkového lehkého s podlahami zatížení do 200 kg/m2 š od 0,6 do 0,9 m v do 10 m</t>
  </si>
  <si>
    <t>547619222</t>
  </si>
  <si>
    <t>68</t>
  </si>
  <si>
    <t>949101112</t>
  </si>
  <si>
    <t>Lešení pomocné pro objekty pozemních staveb s lešeňovou podlahou v přes 1,9 do 3,5 m zatížení do 150 kg/m2</t>
  </si>
  <si>
    <t>-1351988609</t>
  </si>
  <si>
    <t>69</t>
  </si>
  <si>
    <t>952901221</t>
  </si>
  <si>
    <t>Vyčištění budov průmyslových objektů při jakékoliv výšce podlaží</t>
  </si>
  <si>
    <t>1236645218</t>
  </si>
  <si>
    <t>70</t>
  </si>
  <si>
    <t>968062354</t>
  </si>
  <si>
    <t>Vybourání dřevěných rámů oken dvojitých včetně křídel pl do 1 m2</t>
  </si>
  <si>
    <t>869287245</t>
  </si>
  <si>
    <t>1,00*1,00</t>
  </si>
  <si>
    <t>71</t>
  </si>
  <si>
    <t>971033541</t>
  </si>
  <si>
    <t>Vybourání otvorů ve zdivu cihelném pl do 1 m2 na MVC nebo MV tl do 300 mm</t>
  </si>
  <si>
    <t>-1253597271</t>
  </si>
  <si>
    <t>998</t>
  </si>
  <si>
    <t>Přesun hmot</t>
  </si>
  <si>
    <t>72</t>
  </si>
  <si>
    <t>998011001</t>
  </si>
  <si>
    <t>Přesun hmot pro budovy zděné v do 6 m</t>
  </si>
  <si>
    <t>-815163550</t>
  </si>
  <si>
    <t>PSV</t>
  </si>
  <si>
    <t>Práce a dodávky PSV</t>
  </si>
  <si>
    <t>711</t>
  </si>
  <si>
    <t>Izolace proti vodě, vlhkosti a plynům</t>
  </si>
  <si>
    <t>73</t>
  </si>
  <si>
    <t>711111001</t>
  </si>
  <si>
    <t>Provedení izolace proti zemní vlhkosti vodorovné za studena nátěrem penetračním</t>
  </si>
  <si>
    <t>1696577461</t>
  </si>
  <si>
    <t>(12,19*6,90+13,80*14,55+3,90*0,60-6,90*3,40)</t>
  </si>
  <si>
    <t>74</t>
  </si>
  <si>
    <t>711112001</t>
  </si>
  <si>
    <t>Provedení izolace proti zemní vlhkosti svislé za studena nátěrem penetračním</t>
  </si>
  <si>
    <t>2124251910</t>
  </si>
  <si>
    <t>0,30*(11,89+3,90+2,00+5,75+21,45*2)</t>
  </si>
  <si>
    <t>75</t>
  </si>
  <si>
    <t>DEK.2230101081</t>
  </si>
  <si>
    <t>-1224389144</t>
  </si>
  <si>
    <t>(263,781+19,932)*0,30/22</t>
  </si>
  <si>
    <t>76</t>
  </si>
  <si>
    <t>711141559</t>
  </si>
  <si>
    <t>Provedení izolace proti zemní vlhkosti pásy přitavením vodorovné NAIP, 2 vrstvy</t>
  </si>
  <si>
    <t>-1489493005</t>
  </si>
  <si>
    <t>(12,19*6,90+13,80*14,55+3,90*0,60-6,90*3,40)*2</t>
  </si>
  <si>
    <t>77</t>
  </si>
  <si>
    <t>711142559</t>
  </si>
  <si>
    <t>Provedení izolace proti zemní vlhkosti pásy přitavením svislé NAIP, 2 vrstvy</t>
  </si>
  <si>
    <t>1912069253</t>
  </si>
  <si>
    <t>0,30*(11,89+3,90+2,00+5,75+21,45*2)*2</t>
  </si>
  <si>
    <t>78</t>
  </si>
  <si>
    <t>DEK.1010151220</t>
  </si>
  <si>
    <t>-849158571</t>
  </si>
  <si>
    <t>527,562+39,864</t>
  </si>
  <si>
    <t>567,426*1,1655 'Přepočtené koeficientem množství</t>
  </si>
  <si>
    <t>79</t>
  </si>
  <si>
    <t>711161212</t>
  </si>
  <si>
    <t>Izolace proti zemní vlhkosti nopovou fólií svislá, nopek v 8,0 mm, tl do 0,6 mm</t>
  </si>
  <si>
    <t>1085421446</t>
  </si>
  <si>
    <t>1,50*(12,19+3,90+2,00+5,75+21,30*2)</t>
  </si>
  <si>
    <t>80</t>
  </si>
  <si>
    <t>998711201</t>
  </si>
  <si>
    <t>Přesun hmot procentní pro izolace proti vodě, vlhkosti a plynům v objektech v do 6 m</t>
  </si>
  <si>
    <t>%</t>
  </si>
  <si>
    <t>138077080</t>
  </si>
  <si>
    <t>713</t>
  </si>
  <si>
    <t>Izolace tepelné</t>
  </si>
  <si>
    <t>81</t>
  </si>
  <si>
    <t>713121111</t>
  </si>
  <si>
    <t>Montáž izolace tepelné podlah volně kladenými rohožemi, pásy, dílci, deskami 1 vrstva</t>
  </si>
  <si>
    <t>1045577971</t>
  </si>
  <si>
    <t>82</t>
  </si>
  <si>
    <t>28372312</t>
  </si>
  <si>
    <t>deska EPS 100 pro konstrukce s běžným zatížením λ=0,037 tl 120mm</t>
  </si>
  <si>
    <t>-1571730709</t>
  </si>
  <si>
    <t>148,26*1,05 'Přepočtené koeficientem množství</t>
  </si>
  <si>
    <t>83</t>
  </si>
  <si>
    <t>713131243</t>
  </si>
  <si>
    <t>Montáž izolace tepelné stěn lepením celoplošně v kombinaci s mechanickým kotvením rohoží, pásů, dílců, desek tl přes 140 do 200 mm</t>
  </si>
  <si>
    <t>-1599508735</t>
  </si>
  <si>
    <t>84</t>
  </si>
  <si>
    <t>63153712</t>
  </si>
  <si>
    <t>deska tepelně izolační minerální univerzální λ=0,036-0,037 tl 150mm</t>
  </si>
  <si>
    <t>-174542785</t>
  </si>
  <si>
    <t>90,379</t>
  </si>
  <si>
    <t>90,379*1,05 'Přepočtené koeficientem množství</t>
  </si>
  <si>
    <t>85</t>
  </si>
  <si>
    <t>713151111</t>
  </si>
  <si>
    <t>Montáž izolace tepelné střech šikmých kladené volně mezi krokve rohoží, pásů, desek</t>
  </si>
  <si>
    <t>776959458</t>
  </si>
  <si>
    <t>(13,95*11,75+12,20*6,26+7,20*3,41)</t>
  </si>
  <si>
    <t>86</t>
  </si>
  <si>
    <t>63141194</t>
  </si>
  <si>
    <t>deska tepelně izolační minerální do šikmých střech a stěn λ=0,035-0,038 tl 150mm</t>
  </si>
  <si>
    <t>2009010662</t>
  </si>
  <si>
    <t>264,837*1,02 'Přepočtené koeficientem množství</t>
  </si>
  <si>
    <t>87</t>
  </si>
  <si>
    <t>998713201</t>
  </si>
  <si>
    <t>Přesun hmot procentní pro izolace tepelné v objektech v do 6 m</t>
  </si>
  <si>
    <t>-1887094451</t>
  </si>
  <si>
    <t>762</t>
  </si>
  <si>
    <t>Konstrukce tesařské</t>
  </si>
  <si>
    <t>88</t>
  </si>
  <si>
    <t>762332131</t>
  </si>
  <si>
    <t>Montáž vázaných kcí krovů pravidelných z hraněného řeziva průřezové pl přes 50 do 120 cm2</t>
  </si>
  <si>
    <t>29338912</t>
  </si>
  <si>
    <t>"A3- pozednice 50/140" 21,50</t>
  </si>
  <si>
    <t>"A5- pozednice 50/140" 12,00</t>
  </si>
  <si>
    <t>89</t>
  </si>
  <si>
    <t>60512127</t>
  </si>
  <si>
    <t>hranol stavební řezivo průřezu do 120cm2 přes dl 8m</t>
  </si>
  <si>
    <t>1230914874</t>
  </si>
  <si>
    <t>"A3- pozednice 50/140" 21,50*0,05*0,14</t>
  </si>
  <si>
    <t>"A5- pozednice 50/140" 12,00*0,05*0,14</t>
  </si>
  <si>
    <t>0,235*1,05 'Přepočtené koeficientem množství</t>
  </si>
  <si>
    <t>90</t>
  </si>
  <si>
    <t>762332132</t>
  </si>
  <si>
    <t>Montáž vázaných kcí krovů pravidelných z hraněného řeziva průřezové pl přes 120 do 224 cm2</t>
  </si>
  <si>
    <t>978974914</t>
  </si>
  <si>
    <t>"A1- pozednice 140/140" 15,00</t>
  </si>
  <si>
    <t>"A2- pozednice 140/140" 7,20*2</t>
  </si>
  <si>
    <t>"A4- pozednice 140/140" 21,50</t>
  </si>
  <si>
    <t>"A6- pozednice 140/140" 4,00</t>
  </si>
  <si>
    <t>91</t>
  </si>
  <si>
    <t>60512132</t>
  </si>
  <si>
    <t>hranol stavební řezivo průřezu do 224cm2 přes dl 8m</t>
  </si>
  <si>
    <t>1910926457</t>
  </si>
  <si>
    <t>"A1- pozednice 140/140" 15,00*0,14*0,14</t>
  </si>
  <si>
    <t>"A4- pozednice 140/140" 21,50*0,14*0,14</t>
  </si>
  <si>
    <t>0,715*1,05 'Přepočtené koeficientem množství</t>
  </si>
  <si>
    <t>92</t>
  </si>
  <si>
    <t>60512131</t>
  </si>
  <si>
    <t>hranol stavební řezivo průřezu do 224cm2 dl 6-8m</t>
  </si>
  <si>
    <t>406277478</t>
  </si>
  <si>
    <t>"A2- pozednice 140/140" 7,20*2*0,14*0,14</t>
  </si>
  <si>
    <t>"A6- pozednice 140/140" 4,00*0,14*0,14</t>
  </si>
  <si>
    <t>0,36*1,05 'Přepočtené koeficientem množství</t>
  </si>
  <si>
    <t>93</t>
  </si>
  <si>
    <t>762332133</t>
  </si>
  <si>
    <t>Montáž vázaných kcí krovů pravidelných z hraněného řeziva průřezové pl přes 224 do 288 cm2</t>
  </si>
  <si>
    <t>1552658367</t>
  </si>
  <si>
    <t>"C1- krokev 120/200" 5,00*7</t>
  </si>
  <si>
    <t>"C2- krokev 120/200" 6,70*7</t>
  </si>
  <si>
    <t>"C3- krokev 120/200" 5,80*43</t>
  </si>
  <si>
    <t>"C4- krokev 120/200" 3,00*4</t>
  </si>
  <si>
    <t>94</t>
  </si>
  <si>
    <t>60512136</t>
  </si>
  <si>
    <t>hranol stavební řezivo průřezu do 288cm2 dl 6-8m</t>
  </si>
  <si>
    <t>555777752</t>
  </si>
  <si>
    <t>8,24011455211455*1,05 'Přepočtené koeficientem množství</t>
  </si>
  <si>
    <t>95</t>
  </si>
  <si>
    <t>762341210</t>
  </si>
  <si>
    <t>Montáž bednění střech rovných a šikmých sklonu do 60° z hrubých prken na sraz tl do 32 mm</t>
  </si>
  <si>
    <t>1023707950</t>
  </si>
  <si>
    <t>(13,95*11,75+12,20*6,26+7,20*3,41)*2</t>
  </si>
  <si>
    <t>96</t>
  </si>
  <si>
    <t>60511093</t>
  </si>
  <si>
    <t>-1989489902</t>
  </si>
  <si>
    <t>12,7117773101982*1,05 'Přepočtené koeficientem množství</t>
  </si>
  <si>
    <t>97</t>
  </si>
  <si>
    <t>762342214</t>
  </si>
  <si>
    <t>Montáž laťování na střechách jednoduchých sklonu do 60° osové vzdálenosti přes 150 do 360 mm</t>
  </si>
  <si>
    <t>-891636863</t>
  </si>
  <si>
    <t>98</t>
  </si>
  <si>
    <t>762342511</t>
  </si>
  <si>
    <t>Montáž kontralatí na podklad bez tepelné izolace</t>
  </si>
  <si>
    <t>-1698042924</t>
  </si>
  <si>
    <t>"předpoklad" 640</t>
  </si>
  <si>
    <t>99</t>
  </si>
  <si>
    <t>60514114</t>
  </si>
  <si>
    <t>řezivo jehličnaté lať impregnovaná dl 4 m</t>
  </si>
  <si>
    <t>-349494013</t>
  </si>
  <si>
    <t>100</t>
  </si>
  <si>
    <t>762395000</t>
  </si>
  <si>
    <t>Spojovací prostředky krovů, bednění, laťování, nadstřešních konstrukcí</t>
  </si>
  <si>
    <t>1736386499</t>
  </si>
  <si>
    <t>0,247+0,751+0,378+8,652</t>
  </si>
  <si>
    <t>13,347</t>
  </si>
  <si>
    <t>2,24</t>
  </si>
  <si>
    <t>101</t>
  </si>
  <si>
    <t>762842131</t>
  </si>
  <si>
    <t>Montáž podbíjení střech šikmých vnějšího přesahu š do 0,8 m z palubek</t>
  </si>
  <si>
    <t>-40277684</t>
  </si>
  <si>
    <t>12,20+4,20+2,50+6,75+(6,26+11,75+3,41)*2</t>
  </si>
  <si>
    <t>102</t>
  </si>
  <si>
    <t>61191176</t>
  </si>
  <si>
    <t>177306053</t>
  </si>
  <si>
    <t>(12,20+4,20+2,50+6,75+(6,26+11,75+3,41)*2)*0,30</t>
  </si>
  <si>
    <t>20,547*1,05 'Přepočtené koeficientem množství</t>
  </si>
  <si>
    <t>103</t>
  </si>
  <si>
    <t>762895000</t>
  </si>
  <si>
    <t>Spojovací prostředky pro montáž záklopu, stropnice a podbíjení</t>
  </si>
  <si>
    <t>-1924377451</t>
  </si>
  <si>
    <t>(12,20+4,20+2,50+6,75+(6,26+11,75+3,41)*2)*0,30*0,014</t>
  </si>
  <si>
    <t>104</t>
  </si>
  <si>
    <t>998762201</t>
  </si>
  <si>
    <t>Přesun hmot procentní pro kce tesařské v objektech v do 6 m</t>
  </si>
  <si>
    <t>2114044188</t>
  </si>
  <si>
    <t>763</t>
  </si>
  <si>
    <t>Konstrukce suché výstavby</t>
  </si>
  <si>
    <t>105</t>
  </si>
  <si>
    <t>763161712</t>
  </si>
  <si>
    <t>704516274</t>
  </si>
  <si>
    <t>106</t>
  </si>
  <si>
    <t>763711237R</t>
  </si>
  <si>
    <t>Boční stěna vyvýšené střechy kompletní, vč.tepelné izolace opláštění OSB a stěrky s armovací tkaninou z vnitřní strany</t>
  </si>
  <si>
    <t>433378188</t>
  </si>
  <si>
    <t>0,80*6,75</t>
  </si>
  <si>
    <t>107</t>
  </si>
  <si>
    <t>998763200</t>
  </si>
  <si>
    <t>Přesun hmot procentní pro dřevostavby v objektech v do 6 m</t>
  </si>
  <si>
    <t>-156863778</t>
  </si>
  <si>
    <t>764</t>
  </si>
  <si>
    <t>Konstrukce klempířské</t>
  </si>
  <si>
    <t>108</t>
  </si>
  <si>
    <t>764111641R</t>
  </si>
  <si>
    <t>Krytina střechy rovné drážkováním ze svitků z Pz plechu s povrchovou úpravou do rš 670 mm sklonu do 30°, vč.všech doplňků</t>
  </si>
  <si>
    <t>2078397013</t>
  </si>
  <si>
    <t>109</t>
  </si>
  <si>
    <t>764216604</t>
  </si>
  <si>
    <t>Oplechování rovných parapetů mechanicky kotvené z Pz s povrchovou úpravou rš 330 mm</t>
  </si>
  <si>
    <t>-1939321767</t>
  </si>
  <si>
    <t>110</t>
  </si>
  <si>
    <t>764511602</t>
  </si>
  <si>
    <t>Žlab podokapní půlkruhový z Pz s povrchovou úpravou rš 330 mm</t>
  </si>
  <si>
    <t>263021558</t>
  </si>
  <si>
    <t>6,26+11,75+3,41</t>
  </si>
  <si>
    <t>111</t>
  </si>
  <si>
    <t>764518623</t>
  </si>
  <si>
    <t>Svody kruhové včetně objímek, kolen, odskoků z Pz s povrchovou úpravou průměru 120 mm</t>
  </si>
  <si>
    <t>-1874495634</t>
  </si>
  <si>
    <t>112</t>
  </si>
  <si>
    <t>998764201</t>
  </si>
  <si>
    <t>Přesun hmot procentní pro konstrukce klempířské v objektech v do 6 m</t>
  </si>
  <si>
    <t>1264133156</t>
  </si>
  <si>
    <t>765</t>
  </si>
  <si>
    <t>Krytina skládaná</t>
  </si>
  <si>
    <t>113</t>
  </si>
  <si>
    <t>765191023</t>
  </si>
  <si>
    <t>Montáž pojistné hydroizolační nebo parotěsné kladené ve sklonu přes 20° s lepenými spoji na bednění</t>
  </si>
  <si>
    <t>-1743975548</t>
  </si>
  <si>
    <t>114</t>
  </si>
  <si>
    <t>28329036</t>
  </si>
  <si>
    <t>fólie kontaktní difuzně propustná pro doplňkovou hydroizolační vrstvu, třívrstvá mikroporézní PP 150g/m2 s integrovanou samolepící páskou</t>
  </si>
  <si>
    <t>-658476197</t>
  </si>
  <si>
    <t>264,837*1,1 'Přepočtené koeficientem množství</t>
  </si>
  <si>
    <t>115</t>
  </si>
  <si>
    <t>998765201</t>
  </si>
  <si>
    <t>Přesun hmot procentní pro krytiny skládané v objektech v do 6 m</t>
  </si>
  <si>
    <t>-1474485757</t>
  </si>
  <si>
    <t>766</t>
  </si>
  <si>
    <t>Konstrukce truhlářské</t>
  </si>
  <si>
    <t>116</t>
  </si>
  <si>
    <t>766622131</t>
  </si>
  <si>
    <t>Montáž plastových oken plochy přes 1 m2 otevíravých v do 1,5 m s rámem do zdiva</t>
  </si>
  <si>
    <t>1574826464</t>
  </si>
  <si>
    <t>2,00*1,00</t>
  </si>
  <si>
    <t>117</t>
  </si>
  <si>
    <t>61140052</t>
  </si>
  <si>
    <t>okno plastové otevíravé/sklopné trojsklo přes plochu 1m2 do v 1,5m, vč.kování</t>
  </si>
  <si>
    <t>907655388</t>
  </si>
  <si>
    <t>118</t>
  </si>
  <si>
    <t>766660411</t>
  </si>
  <si>
    <t>Montáž vchodových dveří včetně rámu jednokřídlových bez nadsvětlíku do zdiva</t>
  </si>
  <si>
    <t>230933041</t>
  </si>
  <si>
    <t>119</t>
  </si>
  <si>
    <t>61140500</t>
  </si>
  <si>
    <t>454310269</t>
  </si>
  <si>
    <t>0,85*2,15</t>
  </si>
  <si>
    <t>1,828*1,8 'Přepočtené koeficientem množství</t>
  </si>
  <si>
    <t>120</t>
  </si>
  <si>
    <t>766694116</t>
  </si>
  <si>
    <t>Montáž parapetních desek dřevěných nebo plastových š do 30 cm</t>
  </si>
  <si>
    <t>386426757</t>
  </si>
  <si>
    <t>121</t>
  </si>
  <si>
    <t>61140080</t>
  </si>
  <si>
    <t>parapet plastový vnitřní š 300mm</t>
  </si>
  <si>
    <t>313353576</t>
  </si>
  <si>
    <t>2,1*1,05 'Přepočtené koeficientem množství</t>
  </si>
  <si>
    <t>122</t>
  </si>
  <si>
    <t>61144019</t>
  </si>
  <si>
    <t>koncovka k parapetu plastovému vnitřnímu 1 pár</t>
  </si>
  <si>
    <t>sada</t>
  </si>
  <si>
    <t>-1613902881</t>
  </si>
  <si>
    <t>123</t>
  </si>
  <si>
    <t>998766201</t>
  </si>
  <si>
    <t>Přesun hmot procentní pro kce truhlářské v objektech v do 6 m</t>
  </si>
  <si>
    <t>-388948543</t>
  </si>
  <si>
    <t>767</t>
  </si>
  <si>
    <t>Konstrukce zámečnické</t>
  </si>
  <si>
    <t>124</t>
  </si>
  <si>
    <t>767210114</t>
  </si>
  <si>
    <t>2107017847</t>
  </si>
  <si>
    <t>1,20*3</t>
  </si>
  <si>
    <t>125</t>
  </si>
  <si>
    <t>767210153</t>
  </si>
  <si>
    <t>2109068248</t>
  </si>
  <si>
    <t>126</t>
  </si>
  <si>
    <t>55300111</t>
  </si>
  <si>
    <t>soubor</t>
  </si>
  <si>
    <t>-1383394722</t>
  </si>
  <si>
    <t>127</t>
  </si>
  <si>
    <t>767640311</t>
  </si>
  <si>
    <t>-466962342</t>
  </si>
  <si>
    <t>128</t>
  </si>
  <si>
    <t>55341323</t>
  </si>
  <si>
    <t>-497602047</t>
  </si>
  <si>
    <t>129</t>
  </si>
  <si>
    <t>767640322</t>
  </si>
  <si>
    <t>615882958</t>
  </si>
  <si>
    <t>130</t>
  </si>
  <si>
    <t>55341325</t>
  </si>
  <si>
    <t>-1553353915</t>
  </si>
  <si>
    <t>131</t>
  </si>
  <si>
    <t>767651112</t>
  </si>
  <si>
    <t>1880196535</t>
  </si>
  <si>
    <t>132</t>
  </si>
  <si>
    <t>55345868</t>
  </si>
  <si>
    <t>1277735214</t>
  </si>
  <si>
    <t>133</t>
  </si>
  <si>
    <t>767651126</t>
  </si>
  <si>
    <t>Montáž vrat garážových sekčních elektrického stropního pohonu</t>
  </si>
  <si>
    <t>598244786</t>
  </si>
  <si>
    <t>134</t>
  </si>
  <si>
    <t>55345877</t>
  </si>
  <si>
    <t>pohon garážových sekčních a výklopných vrat o síle 800N max. 25 cyklů denně</t>
  </si>
  <si>
    <t>530936201</t>
  </si>
  <si>
    <t>135</t>
  </si>
  <si>
    <t>767651131</t>
  </si>
  <si>
    <t>Montáž vrat garážových sekčních fotobuněk</t>
  </si>
  <si>
    <t>pár</t>
  </si>
  <si>
    <t>82105551</t>
  </si>
  <si>
    <t>136</t>
  </si>
  <si>
    <t>40461020</t>
  </si>
  <si>
    <t>fotobuňka bezpečnostní infrazávora dosah do 30m</t>
  </si>
  <si>
    <t>871360210</t>
  </si>
  <si>
    <t>137</t>
  </si>
  <si>
    <t>767651230</t>
  </si>
  <si>
    <t>Montáž vrat garážových otvíravých do ocelové zárubně pl přes 9 do 13 m2</t>
  </si>
  <si>
    <t>-1462802835</t>
  </si>
  <si>
    <t>138</t>
  </si>
  <si>
    <t>55344711R</t>
  </si>
  <si>
    <t>vrata ocelová otevíravá 3x3,50m, zateplená, se zárubní</t>
  </si>
  <si>
    <t>390439304</t>
  </si>
  <si>
    <t>139</t>
  </si>
  <si>
    <t>998767201</t>
  </si>
  <si>
    <t>Přesun hmot procentní pro zámečnické konstrukce v objektech v do 6 m</t>
  </si>
  <si>
    <t>737753917</t>
  </si>
  <si>
    <t>783</t>
  </si>
  <si>
    <t>Dokončovací práce - nátěry</t>
  </si>
  <si>
    <t>140</t>
  </si>
  <si>
    <t>783213021</t>
  </si>
  <si>
    <t>Napouštěcí dvojnásobný syntetický biodní nátěr tesařských prvků nezabudovaných do konstrukce</t>
  </si>
  <si>
    <t>-238973484</t>
  </si>
  <si>
    <t>krokve</t>
  </si>
  <si>
    <t>(0,12+0,20)*2*5,00*7</t>
  </si>
  <si>
    <t>(0,12+0,20)*2*6,70*7</t>
  </si>
  <si>
    <t>(0,12+0,20)*2*5,80*43</t>
  </si>
  <si>
    <t>(0,12+0,20)*2*3,00*4</t>
  </si>
  <si>
    <t>pozednice</t>
  </si>
  <si>
    <t>0,14*4*15,00</t>
  </si>
  <si>
    <t>0,14*4*7,20*2</t>
  </si>
  <si>
    <t>(0,05+0,14)*2*(21,50+12,00)</t>
  </si>
  <si>
    <t>0,14*4*21,50</t>
  </si>
  <si>
    <t>0,14*4*4,00</t>
  </si>
  <si>
    <t>141</t>
  </si>
  <si>
    <t>783218111</t>
  </si>
  <si>
    <t>Lazurovací dvojnásobný syntetický nátěr tesařských konstrukcí</t>
  </si>
  <si>
    <t>-212341871</t>
  </si>
  <si>
    <t>palubky podbití</t>
  </si>
  <si>
    <t>142</t>
  </si>
  <si>
    <t>783301313</t>
  </si>
  <si>
    <t>Odmaštění zámečnických konstrukcí ředidlovým odmašťovačem</t>
  </si>
  <si>
    <t>1714691659</t>
  </si>
  <si>
    <t>OK krovu</t>
  </si>
  <si>
    <t>0,24*4*22,00</t>
  </si>
  <si>
    <t>0,22*4*6,60</t>
  </si>
  <si>
    <t>0,20*4*6,50</t>
  </si>
  <si>
    <t>0,22*4*4,50</t>
  </si>
  <si>
    <t>ocelový sloup</t>
  </si>
  <si>
    <t>0,16*4*5,00</t>
  </si>
  <si>
    <t>143</t>
  </si>
  <si>
    <t>783314201</t>
  </si>
  <si>
    <t>Základní antikorozní jednonásobný syntetický standardní nátěr zámečnických konstrukcí</t>
  </si>
  <si>
    <t>-547808256</t>
  </si>
  <si>
    <t>39,288</t>
  </si>
  <si>
    <t>144</t>
  </si>
  <si>
    <t>783315101</t>
  </si>
  <si>
    <t>Mezinátěr jednonásobný syntetický standardní zámečnických konstrukcí</t>
  </si>
  <si>
    <t>-1081505466</t>
  </si>
  <si>
    <t>ocelové dveře a vrata, vč.zárubní</t>
  </si>
  <si>
    <t>(0,85*2,15)*2*1,15</t>
  </si>
  <si>
    <t>(1,20*1,97)*2*1,15</t>
  </si>
  <si>
    <t>(2,90*3,45)*2*1,15*2</t>
  </si>
  <si>
    <t>145</t>
  </si>
  <si>
    <t>783317101</t>
  </si>
  <si>
    <t>Krycí jednonásobný syntetický standardní nátěr zámečnických konstrukcí</t>
  </si>
  <si>
    <t>1914296688</t>
  </si>
  <si>
    <t>784</t>
  </si>
  <si>
    <t>Dokončovací práce - malby a tapety</t>
  </si>
  <si>
    <t>146</t>
  </si>
  <si>
    <t>784181105</t>
  </si>
  <si>
    <t>Základní akrylátová jednonásobná bezbarvá penetrace podkladu v místnostech v přes 5,00 m</t>
  </si>
  <si>
    <t>1646530625</t>
  </si>
  <si>
    <t>vnitřní omítky</t>
  </si>
  <si>
    <t>"boční stěna vyvýšené střechy z vnitřní strany" 0,80*6,75</t>
  </si>
  <si>
    <t>Mezisoučet</t>
  </si>
  <si>
    <t>SDK podkroví</t>
  </si>
  <si>
    <t>"ostění" 7,405</t>
  </si>
  <si>
    <t>147</t>
  </si>
  <si>
    <t>784211105</t>
  </si>
  <si>
    <t>Dvojnásobné bílé malby ze směsí za mokra výborně oděruvzdorných v místnostech v přes 5,00 m</t>
  </si>
  <si>
    <t>-1102101194</t>
  </si>
  <si>
    <t>Práce a dodávky M</t>
  </si>
  <si>
    <t>21-M</t>
  </si>
  <si>
    <t>Elektromontáže</t>
  </si>
  <si>
    <t>148</t>
  </si>
  <si>
    <t>210220020</t>
  </si>
  <si>
    <t>Montáž uzemňovacího vedení vodičů FeZn pomocí svorek v zemi páskou do 120 mm2 ve městské zástavbě</t>
  </si>
  <si>
    <t>543962968</t>
  </si>
  <si>
    <t>21,45*2+16,05*2</t>
  </si>
  <si>
    <t>149</t>
  </si>
  <si>
    <t>35442062</t>
  </si>
  <si>
    <t>pás zemnící 30x4mm FeZn</t>
  </si>
  <si>
    <t>kg</t>
  </si>
  <si>
    <t>1890221831</t>
  </si>
  <si>
    <t>73,4995877988458*1,03 'Přepočtené koeficientem množství</t>
  </si>
  <si>
    <t>150</t>
  </si>
  <si>
    <t>M21R01</t>
  </si>
  <si>
    <t>-2119659416</t>
  </si>
  <si>
    <t>VRN</t>
  </si>
  <si>
    <t>Vedlejší rozpočtové náklady</t>
  </si>
  <si>
    <t>VRN1</t>
  </si>
  <si>
    <t>Průzkumné, geodetické a projektové práce</t>
  </si>
  <si>
    <t>151</t>
  </si>
  <si>
    <t>012002000</t>
  </si>
  <si>
    <t>Geodetické práce</t>
  </si>
  <si>
    <t xml:space="preserve">soubor </t>
  </si>
  <si>
    <t>1024</t>
  </si>
  <si>
    <t>-109044746</t>
  </si>
  <si>
    <t>VRN3</t>
  </si>
  <si>
    <t>Zařízení staveniště</t>
  </si>
  <si>
    <t>152</t>
  </si>
  <si>
    <t>030001000</t>
  </si>
  <si>
    <t>-256661351</t>
  </si>
  <si>
    <t>nacenění dle přiložené výkresové dokumentace</t>
  </si>
  <si>
    <t>Zdivo jednovrstvé z cihel broušených přes P8 do P15 na zdicí pěnu tl 300 mm</t>
  </si>
  <si>
    <t>asfaltový nátěr - podkladní (bal/22kg)</t>
  </si>
  <si>
    <t>asfaktový pas hydroizolařní (4mm) - minerální (role/7,5m2)</t>
  </si>
  <si>
    <t>řezivo jehličnaté boční omítané š 80-160mm tl 24mm dl 4-6m</t>
  </si>
  <si>
    <t>palubky obkladové smrk profil klasický 19x121mm jakost A/B</t>
  </si>
  <si>
    <t>CTD podkroví deska 1xA 12,5 TI 100 mm dvouvrstvá spodní kce profil CD+UD na krokvových závěsech</t>
  </si>
  <si>
    <t>Elektroinstalace</t>
  </si>
  <si>
    <t>Součástí rozpočtu nejsou dřevěné hranoly (výplň otvorů skladu štepky) z jižní části objektu.</t>
  </si>
  <si>
    <t>Poplatek za uložení zeminy a kamení na skládce (skládkovné)</t>
  </si>
  <si>
    <t>dveře jednokřídlé plastové plné max rozměru otvoru 2,42m2 bezpečnostní třídy RC2, vč.kování</t>
  </si>
  <si>
    <t>Ocelové nebo betonové schodiště do místnosti podavače, vč.povrchové úpravy</t>
  </si>
  <si>
    <t>Montáž schodnic ocelových rovných na ocelovou konstrukci svařováním nebo betonování</t>
  </si>
  <si>
    <t>Montáž schodišťových stupňů ocelových rovných nebo vřetenových svařováním nebo betonování</t>
  </si>
  <si>
    <t>vrata garážová sekční z lamel, zateplená PUR tl 42mm 3,0x2,75m</t>
  </si>
  <si>
    <t>dveře jednokřídlé ocelové nebo plastové interierové plné 850x2150mm, vč.kování</t>
  </si>
  <si>
    <t>Montáž dveří plastových, ocelových nebo hliníkových vnitřních dvoukřídlových</t>
  </si>
  <si>
    <t>dveře dvoukřídlé plastové nebo ocelové interierové plné 1250x1970mm, vč.kování</t>
  </si>
  <si>
    <t>Montáž dveří plastových, ocelových nebo hliníkových vnitřních jednokřídlových</t>
  </si>
  <si>
    <t>Montáž vrat garážových sekčních zajížděcích pod strop pl přes 6 do 9 m2 nebo rolovaci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</si>
</sst>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41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800080"/>
      <name val="Arial CE"/>
    </font>
    <font>
      <sz val="8"/>
      <color rgb="FF0000A8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  <charset val="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family val="2"/>
      <scheme val="minor"/>
    </font>
    <font>
      <sz val="8"/>
      <name val="Arial CE"/>
    </font>
    <font>
      <sz val="10"/>
      <color theme="1"/>
      <name val="Arial CE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8" fillId="0" borderId="0" applyNumberFormat="0" applyFill="0" applyBorder="0" applyAlignment="0" applyProtection="0"/>
  </cellStyleXfs>
  <cellXfs count="230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5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3" xfId="0" applyBorder="1" applyAlignment="1">
      <alignment vertical="center"/>
    </xf>
    <xf numFmtId="0" fontId="18" fillId="0" borderId="5" xfId="0" applyFont="1" applyBorder="1" applyAlignment="1">
      <alignment horizontal="left"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0" fillId="4" borderId="0" xfId="0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ill="1" applyBorder="1" applyAlignment="1">
      <alignment vertical="center"/>
    </xf>
    <xf numFmtId="0" fontId="4" fillId="4" borderId="7" xfId="0" applyFont="1" applyFill="1" applyBorder="1" applyAlignment="1">
      <alignment horizontal="center" vertical="center"/>
    </xf>
    <xf numFmtId="0" fontId="20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8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2" fillId="0" borderId="0" xfId="0" applyFont="1" applyAlignment="1">
      <alignment horizontal="left" vertical="center"/>
    </xf>
    <xf numFmtId="0" fontId="0" fillId="0" borderId="15" xfId="0" applyBorder="1" applyAlignment="1">
      <alignment vertical="center"/>
    </xf>
    <xf numFmtId="0" fontId="0" fillId="5" borderId="7" xfId="0" applyFill="1" applyBorder="1" applyAlignment="1">
      <alignment vertical="center"/>
    </xf>
    <xf numFmtId="0" fontId="23" fillId="5" borderId="0" xfId="0" applyFont="1" applyFill="1" applyAlignment="1">
      <alignment horizontal="center" vertical="center"/>
    </xf>
    <xf numFmtId="0" fontId="24" fillId="0" borderId="16" xfId="0" applyFont="1" applyBorder="1" applyAlignment="1">
      <alignment horizontal="center" vertical="center" wrapText="1"/>
    </xf>
    <xf numFmtId="0" fontId="24" fillId="0" borderId="17" xfId="0" applyFont="1" applyBorder="1" applyAlignment="1">
      <alignment horizontal="center" vertical="center" wrapText="1"/>
    </xf>
    <xf numFmtId="0" fontId="24" fillId="0" borderId="18" xfId="0" applyFont="1" applyBorder="1" applyAlignment="1">
      <alignment horizontal="center" vertical="center" wrapText="1"/>
    </xf>
    <xf numFmtId="0" fontId="0" fillId="0" borderId="11" xfId="0" applyBorder="1" applyAlignment="1">
      <alignment vertical="center"/>
    </xf>
    <xf numFmtId="0" fontId="4" fillId="0" borderId="3" xfId="0" applyFont="1" applyBorder="1" applyAlignment="1">
      <alignment vertical="center"/>
    </xf>
    <xf numFmtId="0" fontId="25" fillId="0" borderId="0" xfId="0" applyFont="1" applyAlignment="1">
      <alignment horizontal="left" vertical="center"/>
    </xf>
    <xf numFmtId="0" fontId="25" fillId="0" borderId="0" xfId="0" applyFont="1" applyAlignment="1">
      <alignment vertical="center"/>
    </xf>
    <xf numFmtId="4" fontId="25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21" fillId="0" borderId="14" xfId="0" applyNumberFormat="1" applyFont="1" applyBorder="1" applyAlignment="1">
      <alignment vertical="center"/>
    </xf>
    <xf numFmtId="4" fontId="21" fillId="0" borderId="0" xfId="0" applyNumberFormat="1" applyFont="1" applyAlignment="1">
      <alignment vertical="center"/>
    </xf>
    <xf numFmtId="166" fontId="21" fillId="0" borderId="0" xfId="0" applyNumberFormat="1" applyFont="1" applyAlignment="1">
      <alignment vertical="center"/>
    </xf>
    <xf numFmtId="4" fontId="21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27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8" fillId="0" borderId="0" xfId="0" applyFont="1" applyAlignment="1">
      <alignment vertical="center"/>
    </xf>
    <xf numFmtId="0" fontId="29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30" fillId="0" borderId="19" xfId="0" applyNumberFormat="1" applyFont="1" applyBorder="1" applyAlignment="1">
      <alignment vertical="center"/>
    </xf>
    <xf numFmtId="4" fontId="30" fillId="0" borderId="20" xfId="0" applyNumberFormat="1" applyFont="1" applyBorder="1" applyAlignment="1">
      <alignment vertical="center"/>
    </xf>
    <xf numFmtId="166" fontId="30" fillId="0" borderId="20" xfId="0" applyNumberFormat="1" applyFont="1" applyBorder="1" applyAlignment="1">
      <alignment vertical="center"/>
    </xf>
    <xf numFmtId="4" fontId="30" fillId="0" borderId="21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31" fillId="0" borderId="0" xfId="0" applyFont="1" applyAlignment="1">
      <alignment horizontal="left" vertical="center"/>
    </xf>
    <xf numFmtId="0" fontId="0" fillId="0" borderId="3" xfId="0" applyBorder="1" applyAlignment="1">
      <alignment vertical="center" wrapText="1"/>
    </xf>
    <xf numFmtId="0" fontId="18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5" borderId="0" xfId="0" applyFill="1" applyAlignment="1">
      <alignment vertical="center"/>
    </xf>
    <xf numFmtId="0" fontId="4" fillId="5" borderId="6" xfId="0" applyFont="1" applyFill="1" applyBorder="1" applyAlignment="1">
      <alignment horizontal="left" vertical="center"/>
    </xf>
    <xf numFmtId="0" fontId="4" fillId="5" borderId="7" xfId="0" applyFont="1" applyFill="1" applyBorder="1" applyAlignment="1">
      <alignment horizontal="right" vertical="center"/>
    </xf>
    <xf numFmtId="0" fontId="4" fillId="5" borderId="7" xfId="0" applyFont="1" applyFill="1" applyBorder="1" applyAlignment="1">
      <alignment horizontal="center" vertical="center"/>
    </xf>
    <xf numFmtId="4" fontId="4" fillId="5" borderId="7" xfId="0" applyNumberFormat="1" applyFont="1" applyFill="1" applyBorder="1" applyAlignment="1">
      <alignment vertical="center"/>
    </xf>
    <xf numFmtId="0" fontId="0" fillId="5" borderId="8" xfId="0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23" fillId="5" borderId="0" xfId="0" applyFont="1" applyFill="1" applyAlignment="1">
      <alignment horizontal="left" vertical="center"/>
    </xf>
    <xf numFmtId="0" fontId="23" fillId="5" borderId="0" xfId="0" applyFont="1" applyFill="1" applyAlignment="1">
      <alignment horizontal="right" vertical="center"/>
    </xf>
    <xf numFmtId="0" fontId="32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0" fillId="0" borderId="3" xfId="0" applyBorder="1" applyAlignment="1">
      <alignment horizontal="center" vertical="center" wrapText="1"/>
    </xf>
    <xf numFmtId="0" fontId="23" fillId="5" borderId="16" xfId="0" applyFont="1" applyFill="1" applyBorder="1" applyAlignment="1">
      <alignment horizontal="center" vertical="center" wrapText="1"/>
    </xf>
    <xf numFmtId="0" fontId="23" fillId="5" borderId="17" xfId="0" applyFont="1" applyFill="1" applyBorder="1" applyAlignment="1">
      <alignment horizontal="center" vertical="center" wrapText="1"/>
    </xf>
    <xf numFmtId="0" fontId="23" fillId="5" borderId="18" xfId="0" applyFont="1" applyFill="1" applyBorder="1" applyAlignment="1">
      <alignment horizontal="center" vertical="center" wrapText="1"/>
    </xf>
    <xf numFmtId="4" fontId="25" fillId="0" borderId="0" xfId="0" applyNumberFormat="1" applyFont="1"/>
    <xf numFmtId="166" fontId="33" fillId="0" borderId="12" xfId="0" applyNumberFormat="1" applyFont="1" applyBorder="1"/>
    <xf numFmtId="166" fontId="33" fillId="0" borderId="13" xfId="0" applyNumberFormat="1" applyFont="1" applyBorder="1"/>
    <xf numFmtId="4" fontId="34" fillId="0" borderId="0" xfId="0" applyNumberFormat="1" applyFont="1" applyAlignment="1">
      <alignment vertical="center"/>
    </xf>
    <xf numFmtId="0" fontId="8" fillId="0" borderId="3" xfId="0" applyFont="1" applyBorder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Protection="1">
      <protection locked="0"/>
    </xf>
    <xf numFmtId="4" fontId="6" fillId="0" borderId="0" xfId="0" applyNumberFormat="1" applyFont="1"/>
    <xf numFmtId="0" fontId="8" fillId="0" borderId="14" xfId="0" applyFont="1" applyBorder="1"/>
    <xf numFmtId="166" fontId="8" fillId="0" borderId="0" xfId="0" applyNumberFormat="1" applyFont="1"/>
    <xf numFmtId="166" fontId="8" fillId="0" borderId="15" xfId="0" applyNumberFormat="1" applyFont="1" applyBorder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/>
    <xf numFmtId="0" fontId="0" fillId="0" borderId="3" xfId="0" applyBorder="1" applyAlignment="1" applyProtection="1">
      <alignment vertical="center"/>
      <protection locked="0"/>
    </xf>
    <xf numFmtId="0" fontId="23" fillId="0" borderId="22" xfId="0" applyFont="1" applyBorder="1" applyAlignment="1" applyProtection="1">
      <alignment horizontal="center" vertical="center"/>
      <protection locked="0"/>
    </xf>
    <xf numFmtId="49" fontId="23" fillId="0" borderId="22" xfId="0" applyNumberFormat="1" applyFont="1" applyBorder="1" applyAlignment="1" applyProtection="1">
      <alignment horizontal="left" vertical="center" wrapText="1"/>
      <protection locked="0"/>
    </xf>
    <xf numFmtId="0" fontId="23" fillId="0" borderId="22" xfId="0" applyFont="1" applyBorder="1" applyAlignment="1" applyProtection="1">
      <alignment horizontal="left" vertical="center" wrapText="1"/>
      <protection locked="0"/>
    </xf>
    <xf numFmtId="0" fontId="23" fillId="0" borderId="22" xfId="0" applyFont="1" applyBorder="1" applyAlignment="1" applyProtection="1">
      <alignment horizontal="center" vertical="center" wrapText="1"/>
      <protection locked="0"/>
    </xf>
    <xf numFmtId="167" fontId="23" fillId="0" borderId="22" xfId="0" applyNumberFormat="1" applyFont="1" applyBorder="1" applyAlignment="1" applyProtection="1">
      <alignment vertical="center"/>
      <protection locked="0"/>
    </xf>
    <xf numFmtId="4" fontId="23" fillId="3" borderId="22" xfId="0" applyNumberFormat="1" applyFont="1" applyFill="1" applyBorder="1" applyAlignment="1" applyProtection="1">
      <alignment vertical="center"/>
      <protection locked="0"/>
    </xf>
    <xf numFmtId="4" fontId="23" fillId="0" borderId="22" xfId="0" applyNumberFormat="1" applyFont="1" applyBorder="1" applyAlignment="1" applyProtection="1">
      <alignment vertical="center"/>
      <protection locked="0"/>
    </xf>
    <xf numFmtId="0" fontId="24" fillId="3" borderId="14" xfId="0" applyFont="1" applyFill="1" applyBorder="1" applyAlignment="1" applyProtection="1">
      <alignment horizontal="left" vertical="center"/>
      <protection locked="0"/>
    </xf>
    <xf numFmtId="0" fontId="24" fillId="0" borderId="0" xfId="0" applyFont="1" applyAlignment="1">
      <alignment horizontal="center" vertical="center"/>
    </xf>
    <xf numFmtId="166" fontId="24" fillId="0" borderId="0" xfId="0" applyNumberFormat="1" applyFont="1" applyAlignment="1">
      <alignment vertical="center"/>
    </xf>
    <xf numFmtId="166" fontId="24" fillId="0" borderId="15" xfId="0" applyNumberFormat="1" applyFont="1" applyBorder="1" applyAlignment="1">
      <alignment vertical="center"/>
    </xf>
    <xf numFmtId="0" fontId="23" fillId="0" borderId="0" xfId="0" applyFont="1" applyAlignment="1">
      <alignment horizontal="left" vertical="center"/>
    </xf>
    <xf numFmtId="4" fontId="0" fillId="0" borderId="0" xfId="0" applyNumberFormat="1" applyAlignment="1">
      <alignment vertical="center"/>
    </xf>
    <xf numFmtId="0" fontId="9" fillId="0" borderId="3" xfId="0" applyFont="1" applyBorder="1" applyAlignment="1">
      <alignment vertical="center"/>
    </xf>
    <xf numFmtId="0" fontId="35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167" fontId="9" fillId="0" borderId="0" xfId="0" applyNumberFormat="1" applyFont="1" applyAlignment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14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36" fillId="0" borderId="22" xfId="0" applyFont="1" applyBorder="1" applyAlignment="1" applyProtection="1">
      <alignment horizontal="center" vertical="center"/>
      <protection locked="0"/>
    </xf>
    <xf numFmtId="49" fontId="36" fillId="0" borderId="22" xfId="0" applyNumberFormat="1" applyFont="1" applyBorder="1" applyAlignment="1" applyProtection="1">
      <alignment horizontal="left" vertical="center" wrapText="1"/>
      <protection locked="0"/>
    </xf>
    <xf numFmtId="0" fontId="36" fillId="0" borderId="22" xfId="0" applyFont="1" applyBorder="1" applyAlignment="1" applyProtection="1">
      <alignment horizontal="left" vertical="center" wrapText="1"/>
      <protection locked="0"/>
    </xf>
    <xf numFmtId="0" fontId="36" fillId="0" borderId="22" xfId="0" applyFont="1" applyBorder="1" applyAlignment="1" applyProtection="1">
      <alignment horizontal="center" vertical="center" wrapText="1"/>
      <protection locked="0"/>
    </xf>
    <xf numFmtId="167" fontId="36" fillId="0" borderId="22" xfId="0" applyNumberFormat="1" applyFont="1" applyBorder="1" applyAlignment="1" applyProtection="1">
      <alignment vertical="center"/>
      <protection locked="0"/>
    </xf>
    <xf numFmtId="4" fontId="36" fillId="3" borderId="22" xfId="0" applyNumberFormat="1" applyFont="1" applyFill="1" applyBorder="1" applyAlignment="1" applyProtection="1">
      <alignment vertical="center"/>
      <protection locked="0"/>
    </xf>
    <xf numFmtId="4" fontId="36" fillId="0" borderId="22" xfId="0" applyNumberFormat="1" applyFont="1" applyBorder="1" applyAlignment="1" applyProtection="1">
      <alignment vertical="center"/>
      <protection locked="0"/>
    </xf>
    <xf numFmtId="0" fontId="37" fillId="0" borderId="3" xfId="0" applyFont="1" applyBorder="1" applyAlignment="1">
      <alignment vertical="center"/>
    </xf>
    <xf numFmtId="0" fontId="36" fillId="3" borderId="14" xfId="0" applyFont="1" applyFill="1" applyBorder="1" applyAlignment="1" applyProtection="1">
      <alignment horizontal="left" vertical="center"/>
      <protection locked="0"/>
    </xf>
    <xf numFmtId="0" fontId="36" fillId="0" borderId="0" xfId="0" applyFont="1" applyAlignment="1">
      <alignment horizontal="center" vertical="center"/>
    </xf>
    <xf numFmtId="0" fontId="10" fillId="0" borderId="3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14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11" fillId="0" borderId="3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0" fontId="11" fillId="0" borderId="0" xfId="0" applyFont="1" applyAlignment="1" applyProtection="1">
      <alignment vertical="center"/>
      <protection locked="0"/>
    </xf>
    <xf numFmtId="0" fontId="11" fillId="0" borderId="14" xfId="0" applyFont="1" applyBorder="1" applyAlignment="1">
      <alignment vertical="center"/>
    </xf>
    <xf numFmtId="0" fontId="11" fillId="0" borderId="15" xfId="0" applyFont="1" applyBorder="1" applyAlignment="1">
      <alignment vertical="center"/>
    </xf>
    <xf numFmtId="167" fontId="23" fillId="3" borderId="22" xfId="0" applyNumberFormat="1" applyFont="1" applyFill="1" applyBorder="1" applyAlignment="1" applyProtection="1">
      <alignment vertical="center"/>
      <protection locked="0"/>
    </xf>
    <xf numFmtId="0" fontId="12" fillId="0" borderId="3" xfId="0" applyFont="1" applyBorder="1" applyAlignment="1">
      <alignment vertical="center"/>
    </xf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 wrapText="1"/>
    </xf>
    <xf numFmtId="167" fontId="12" fillId="0" borderId="0" xfId="0" applyNumberFormat="1" applyFont="1" applyAlignment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14" xfId="0" applyFont="1" applyBorder="1" applyAlignment="1">
      <alignment vertical="center"/>
    </xf>
    <xf numFmtId="0" fontId="12" fillId="0" borderId="15" xfId="0" applyFont="1" applyBorder="1" applyAlignment="1">
      <alignment vertical="center"/>
    </xf>
    <xf numFmtId="0" fontId="24" fillId="3" borderId="19" xfId="0" applyFont="1" applyFill="1" applyBorder="1" applyAlignment="1" applyProtection="1">
      <alignment horizontal="left" vertical="center"/>
      <protection locked="0"/>
    </xf>
    <xf numFmtId="0" fontId="24" fillId="0" borderId="20" xfId="0" applyFont="1" applyBorder="1" applyAlignment="1">
      <alignment horizontal="center" vertical="center"/>
    </xf>
    <xf numFmtId="0" fontId="0" fillId="0" borderId="20" xfId="0" applyBorder="1" applyAlignment="1">
      <alignment vertical="center"/>
    </xf>
    <xf numFmtId="166" fontId="24" fillId="0" borderId="20" xfId="0" applyNumberFormat="1" applyFont="1" applyBorder="1" applyAlignment="1">
      <alignment vertical="center"/>
    </xf>
    <xf numFmtId="166" fontId="24" fillId="0" borderId="21" xfId="0" applyNumberFormat="1" applyFont="1" applyBorder="1" applyAlignment="1">
      <alignment vertical="center"/>
    </xf>
    <xf numFmtId="0" fontId="14" fillId="2" borderId="0" xfId="0" applyFont="1" applyFill="1" applyAlignment="1">
      <alignment horizontal="center" vertical="center"/>
    </xf>
    <xf numFmtId="0" fontId="0" fillId="0" borderId="0" xfId="0"/>
    <xf numFmtId="0" fontId="23" fillId="5" borderId="6" xfId="0" applyFont="1" applyFill="1" applyBorder="1" applyAlignment="1">
      <alignment horizontal="center" vertical="center"/>
    </xf>
    <xf numFmtId="0" fontId="23" fillId="5" borderId="7" xfId="0" applyFont="1" applyFill="1" applyBorder="1" applyAlignment="1">
      <alignment horizontal="left" vertical="center"/>
    </xf>
    <xf numFmtId="0" fontId="23" fillId="5" borderId="7" xfId="0" applyFont="1" applyFill="1" applyBorder="1" applyAlignment="1">
      <alignment horizontal="center" vertical="center"/>
    </xf>
    <xf numFmtId="0" fontId="23" fillId="5" borderId="7" xfId="0" applyFont="1" applyFill="1" applyBorder="1" applyAlignment="1">
      <alignment horizontal="right" vertical="center"/>
    </xf>
    <xf numFmtId="0" fontId="23" fillId="5" borderId="8" xfId="0" applyFont="1" applyFill="1" applyBorder="1" applyAlignment="1">
      <alignment horizontal="left" vertical="center"/>
    </xf>
    <xf numFmtId="4" fontId="29" fillId="0" borderId="0" xfId="0" applyNumberFormat="1" applyFont="1" applyAlignment="1">
      <alignment vertical="center"/>
    </xf>
    <xf numFmtId="0" fontId="29" fillId="0" borderId="0" xfId="0" applyFont="1" applyAlignment="1">
      <alignment vertical="center"/>
    </xf>
    <xf numFmtId="0" fontId="28" fillId="0" borderId="0" xfId="0" applyFont="1" applyAlignment="1">
      <alignment horizontal="left" vertical="center" wrapText="1"/>
    </xf>
    <xf numFmtId="4" fontId="25" fillId="0" borderId="0" xfId="0" applyNumberFormat="1" applyFont="1" applyAlignment="1">
      <alignment horizontal="right" vertical="center"/>
    </xf>
    <xf numFmtId="4" fontId="25" fillId="0" borderId="0" xfId="0" applyNumberFormat="1" applyFont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21" fillId="0" borderId="11" xfId="0" applyFont="1" applyBorder="1" applyAlignment="1">
      <alignment horizontal="center" vertical="center"/>
    </xf>
    <xf numFmtId="0" fontId="21" fillId="0" borderId="12" xfId="0" applyFont="1" applyBorder="1" applyAlignment="1">
      <alignment horizontal="left" vertical="center"/>
    </xf>
    <xf numFmtId="0" fontId="22" fillId="0" borderId="14" xfId="0" applyFont="1" applyBorder="1" applyAlignment="1">
      <alignment horizontal="left" vertical="center"/>
    </xf>
    <xf numFmtId="0" fontId="22" fillId="0" borderId="0" xfId="0" applyFont="1" applyAlignment="1">
      <alignment horizontal="left" vertical="center"/>
    </xf>
    <xf numFmtId="4" fontId="19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0" fontId="4" fillId="4" borderId="7" xfId="0" applyFont="1" applyFill="1" applyBorder="1" applyAlignment="1">
      <alignment horizontal="left" vertical="center"/>
    </xf>
    <xf numFmtId="0" fontId="0" fillId="4" borderId="7" xfId="0" applyFill="1" applyBorder="1" applyAlignment="1">
      <alignment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ill="1" applyBorder="1" applyAlignment="1">
      <alignment vertical="center"/>
    </xf>
    <xf numFmtId="0" fontId="17" fillId="0" borderId="0" xfId="0" applyFont="1" applyAlignment="1">
      <alignment horizontal="left" vertical="top" wrapText="1"/>
    </xf>
    <xf numFmtId="0" fontId="17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 wrapText="1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4" fontId="18" fillId="0" borderId="5" xfId="0" applyNumberFormat="1" applyFont="1" applyBorder="1" applyAlignment="1">
      <alignment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0" fontId="0" fillId="0" borderId="0" xfId="0" applyAlignme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0" fontId="39" fillId="0" borderId="0" xfId="0" applyFont="1" applyAlignment="1">
      <alignment horizontal="left" vertical="center" wrapText="1"/>
    </xf>
    <xf numFmtId="0" fontId="40" fillId="0" borderId="0" xfId="0" applyFont="1" applyAlignment="1">
      <alignment horizontal="left" vertical="center" wrapText="1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97"/>
  <sheetViews>
    <sheetView showGridLines="0" tabSelected="1" workbookViewId="0">
      <selection activeCell="BM37" sqref="BM37"/>
    </sheetView>
  </sheetViews>
  <sheetFormatPr baseColWidth="10" defaultRowHeight="11"/>
  <cols>
    <col min="1" max="1" width="8.25" customWidth="1"/>
    <col min="2" max="2" width="1.75" customWidth="1"/>
    <col min="3" max="3" width="4.25" customWidth="1"/>
    <col min="4" max="33" width="2.75" customWidth="1"/>
    <col min="34" max="34" width="3.25" customWidth="1"/>
    <col min="35" max="35" width="31.75" customWidth="1"/>
    <col min="36" max="37" width="2.5" customWidth="1"/>
    <col min="38" max="38" width="8.25" customWidth="1"/>
    <col min="39" max="39" width="3.25" customWidth="1"/>
    <col min="40" max="40" width="13.25" customWidth="1"/>
    <col min="41" max="41" width="7.5" customWidth="1"/>
    <col min="42" max="42" width="4.25" customWidth="1"/>
    <col min="43" max="43" width="15.75" hidden="1" customWidth="1"/>
    <col min="44" max="44" width="13.75" customWidth="1"/>
    <col min="45" max="47" width="25.75" hidden="1" customWidth="1"/>
    <col min="48" max="49" width="21.75" hidden="1" customWidth="1"/>
    <col min="50" max="51" width="25" hidden="1" customWidth="1"/>
    <col min="52" max="52" width="21.75" hidden="1" customWidth="1"/>
    <col min="53" max="53" width="19.25" hidden="1" customWidth="1"/>
    <col min="54" max="54" width="25" hidden="1" customWidth="1"/>
    <col min="55" max="55" width="21.75" hidden="1" customWidth="1"/>
    <col min="56" max="56" width="19.25" hidden="1" customWidth="1"/>
    <col min="57" max="57" width="66.5" customWidth="1"/>
    <col min="71" max="91" width="9.25" hidden="1"/>
  </cols>
  <sheetData>
    <row r="1" spans="1:74">
      <c r="A1" s="16" t="s">
        <v>0</v>
      </c>
      <c r="AZ1" s="16" t="s">
        <v>1</v>
      </c>
      <c r="BA1" s="16" t="s">
        <v>2</v>
      </c>
      <c r="BB1" s="16" t="s">
        <v>1</v>
      </c>
      <c r="BT1" s="16" t="s">
        <v>3</v>
      </c>
      <c r="BU1" s="16" t="s">
        <v>3</v>
      </c>
      <c r="BV1" s="16" t="s">
        <v>4</v>
      </c>
    </row>
    <row r="2" spans="1:74" ht="37" customHeight="1">
      <c r="AR2" s="186" t="s">
        <v>5</v>
      </c>
      <c r="AS2" s="187"/>
      <c r="AT2" s="187"/>
      <c r="AU2" s="187"/>
      <c r="AV2" s="187"/>
      <c r="AW2" s="187"/>
      <c r="AX2" s="187"/>
      <c r="AY2" s="187"/>
      <c r="AZ2" s="187"/>
      <c r="BA2" s="187"/>
      <c r="BB2" s="187"/>
      <c r="BC2" s="187"/>
      <c r="BD2" s="187"/>
      <c r="BE2" s="187"/>
      <c r="BS2" s="17" t="s">
        <v>6</v>
      </c>
      <c r="BT2" s="17" t="s">
        <v>7</v>
      </c>
    </row>
    <row r="3" spans="1:74" ht="7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pans="1:74" ht="25" customHeight="1">
      <c r="B4" s="20"/>
      <c r="D4" s="21" t="s">
        <v>9</v>
      </c>
      <c r="AR4" s="20"/>
      <c r="AS4" s="22" t="s">
        <v>10</v>
      </c>
      <c r="BE4" s="23" t="s">
        <v>11</v>
      </c>
      <c r="BS4" s="17" t="s">
        <v>12</v>
      </c>
    </row>
    <row r="5" spans="1:74" ht="12" customHeight="1">
      <c r="B5" s="20"/>
      <c r="D5" s="24" t="s">
        <v>13</v>
      </c>
      <c r="K5" s="217">
        <v>2404</v>
      </c>
      <c r="L5" s="187"/>
      <c r="M5" s="187"/>
      <c r="N5" s="187"/>
      <c r="O5" s="187"/>
      <c r="P5" s="187"/>
      <c r="Q5" s="187"/>
      <c r="R5" s="187"/>
      <c r="S5" s="187"/>
      <c r="T5" s="187"/>
      <c r="U5" s="187"/>
      <c r="V5" s="187"/>
      <c r="W5" s="187"/>
      <c r="X5" s="187"/>
      <c r="Y5" s="187"/>
      <c r="Z5" s="187"/>
      <c r="AA5" s="187"/>
      <c r="AB5" s="187"/>
      <c r="AC5" s="187"/>
      <c r="AD5" s="187"/>
      <c r="AE5" s="187"/>
      <c r="AF5" s="187"/>
      <c r="AG5" s="187"/>
      <c r="AH5" s="187"/>
      <c r="AI5" s="187"/>
      <c r="AJ5" s="187"/>
      <c r="AR5" s="20"/>
      <c r="BE5" s="214" t="s">
        <v>14</v>
      </c>
      <c r="BS5" s="17" t="s">
        <v>6</v>
      </c>
    </row>
    <row r="6" spans="1:74" ht="37" customHeight="1">
      <c r="B6" s="20"/>
      <c r="D6" s="26" t="s">
        <v>15</v>
      </c>
      <c r="K6" s="218" t="s">
        <v>16</v>
      </c>
      <c r="L6" s="187"/>
      <c r="M6" s="187"/>
      <c r="N6" s="187"/>
      <c r="O6" s="187"/>
      <c r="P6" s="187"/>
      <c r="Q6" s="187"/>
      <c r="R6" s="187"/>
      <c r="S6" s="187"/>
      <c r="T6" s="187"/>
      <c r="U6" s="187"/>
      <c r="V6" s="187"/>
      <c r="W6" s="187"/>
      <c r="X6" s="187"/>
      <c r="Y6" s="187"/>
      <c r="Z6" s="187"/>
      <c r="AA6" s="187"/>
      <c r="AB6" s="187"/>
      <c r="AC6" s="187"/>
      <c r="AD6" s="187"/>
      <c r="AE6" s="187"/>
      <c r="AF6" s="187"/>
      <c r="AG6" s="187"/>
      <c r="AH6" s="187"/>
      <c r="AI6" s="187"/>
      <c r="AJ6" s="187"/>
      <c r="AR6" s="20"/>
      <c r="BE6" s="215"/>
      <c r="BS6" s="17" t="s">
        <v>6</v>
      </c>
    </row>
    <row r="7" spans="1:74" ht="12" customHeight="1">
      <c r="B7" s="20"/>
      <c r="D7" s="27" t="s">
        <v>17</v>
      </c>
      <c r="K7" s="25" t="s">
        <v>1</v>
      </c>
      <c r="AK7" s="27" t="s">
        <v>18</v>
      </c>
      <c r="AN7" s="25" t="s">
        <v>1</v>
      </c>
      <c r="AR7" s="20"/>
      <c r="BE7" s="215"/>
      <c r="BS7" s="17" t="s">
        <v>6</v>
      </c>
    </row>
    <row r="8" spans="1:74" ht="12" customHeight="1">
      <c r="B8" s="20"/>
      <c r="D8" s="27" t="s">
        <v>19</v>
      </c>
      <c r="K8" s="25" t="s">
        <v>20</v>
      </c>
      <c r="AK8" s="27" t="s">
        <v>21</v>
      </c>
      <c r="AN8" s="28" t="s">
        <v>22</v>
      </c>
      <c r="AR8" s="20"/>
      <c r="BE8" s="215"/>
      <c r="BS8" s="17" t="s">
        <v>6</v>
      </c>
    </row>
    <row r="9" spans="1:74" ht="14.5" customHeight="1">
      <c r="B9" s="20"/>
      <c r="AR9" s="20"/>
      <c r="BE9" s="215"/>
      <c r="BS9" s="17" t="s">
        <v>6</v>
      </c>
    </row>
    <row r="10" spans="1:74" ht="12" customHeight="1">
      <c r="B10" s="20"/>
      <c r="D10" s="27" t="s">
        <v>23</v>
      </c>
      <c r="AK10" s="27" t="s">
        <v>24</v>
      </c>
      <c r="AN10" s="25" t="s">
        <v>1</v>
      </c>
      <c r="AR10" s="20"/>
      <c r="BE10" s="215"/>
      <c r="BS10" s="17" t="s">
        <v>6</v>
      </c>
    </row>
    <row r="11" spans="1:74" ht="18.5" customHeight="1">
      <c r="B11" s="20"/>
      <c r="E11" s="25" t="s">
        <v>25</v>
      </c>
      <c r="AK11" s="27" t="s">
        <v>26</v>
      </c>
      <c r="AN11" s="25" t="s">
        <v>1</v>
      </c>
      <c r="AR11" s="20"/>
      <c r="BE11" s="215"/>
      <c r="BS11" s="17" t="s">
        <v>6</v>
      </c>
    </row>
    <row r="12" spans="1:74" ht="7" customHeight="1">
      <c r="B12" s="20"/>
      <c r="AR12" s="20"/>
      <c r="BE12" s="215"/>
      <c r="BS12" s="17" t="s">
        <v>6</v>
      </c>
    </row>
    <row r="13" spans="1:74" ht="12" customHeight="1">
      <c r="B13" s="20"/>
      <c r="D13" s="27" t="s">
        <v>27</v>
      </c>
      <c r="AK13" s="27" t="s">
        <v>24</v>
      </c>
      <c r="AN13" s="29" t="s">
        <v>28</v>
      </c>
      <c r="AR13" s="20"/>
      <c r="BE13" s="215"/>
      <c r="BS13" s="17" t="s">
        <v>6</v>
      </c>
    </row>
    <row r="14" spans="1:74" ht="13">
      <c r="B14" s="20"/>
      <c r="E14" s="219" t="s">
        <v>28</v>
      </c>
      <c r="F14" s="220"/>
      <c r="G14" s="220"/>
      <c r="H14" s="220"/>
      <c r="I14" s="220"/>
      <c r="J14" s="220"/>
      <c r="K14" s="220"/>
      <c r="L14" s="220"/>
      <c r="M14" s="220"/>
      <c r="N14" s="220"/>
      <c r="O14" s="220"/>
      <c r="P14" s="220"/>
      <c r="Q14" s="220"/>
      <c r="R14" s="220"/>
      <c r="S14" s="220"/>
      <c r="T14" s="220"/>
      <c r="U14" s="220"/>
      <c r="V14" s="220"/>
      <c r="W14" s="220"/>
      <c r="X14" s="220"/>
      <c r="Y14" s="220"/>
      <c r="Z14" s="220"/>
      <c r="AA14" s="220"/>
      <c r="AB14" s="220"/>
      <c r="AC14" s="220"/>
      <c r="AD14" s="220"/>
      <c r="AE14" s="220"/>
      <c r="AF14" s="220"/>
      <c r="AG14" s="220"/>
      <c r="AH14" s="220"/>
      <c r="AI14" s="220"/>
      <c r="AJ14" s="220"/>
      <c r="AK14" s="27" t="s">
        <v>26</v>
      </c>
      <c r="AN14" s="29" t="s">
        <v>28</v>
      </c>
      <c r="AR14" s="20"/>
      <c r="BE14" s="215"/>
      <c r="BS14" s="17" t="s">
        <v>6</v>
      </c>
    </row>
    <row r="15" spans="1:74" ht="7" customHeight="1">
      <c r="B15" s="20"/>
      <c r="AR15" s="20"/>
      <c r="BE15" s="215"/>
      <c r="BS15" s="17" t="s">
        <v>3</v>
      </c>
    </row>
    <row r="16" spans="1:74" ht="12" customHeight="1">
      <c r="B16" s="20"/>
      <c r="D16" s="27" t="s">
        <v>29</v>
      </c>
      <c r="AK16" s="27" t="s">
        <v>24</v>
      </c>
      <c r="AN16" s="25" t="s">
        <v>1</v>
      </c>
      <c r="AR16" s="20"/>
      <c r="BE16" s="215"/>
      <c r="BS16" s="17" t="s">
        <v>3</v>
      </c>
    </row>
    <row r="17" spans="2:71" ht="18.5" customHeight="1">
      <c r="B17" s="20"/>
      <c r="E17" s="25"/>
      <c r="AK17" s="27" t="s">
        <v>26</v>
      </c>
      <c r="AN17" s="25" t="s">
        <v>1</v>
      </c>
      <c r="AR17" s="20"/>
      <c r="BE17" s="215"/>
      <c r="BS17" s="17" t="s">
        <v>30</v>
      </c>
    </row>
    <row r="18" spans="2:71" ht="7" customHeight="1">
      <c r="B18" s="20"/>
      <c r="AR18" s="20"/>
      <c r="BE18" s="215"/>
      <c r="BS18" s="17" t="s">
        <v>6</v>
      </c>
    </row>
    <row r="19" spans="2:71" ht="12" customHeight="1">
      <c r="B19" s="20"/>
      <c r="D19" s="27" t="s">
        <v>31</v>
      </c>
      <c r="AK19" s="27" t="s">
        <v>24</v>
      </c>
      <c r="AN19" s="25" t="s">
        <v>1</v>
      </c>
      <c r="AR19" s="20"/>
      <c r="BE19" s="215"/>
      <c r="BS19" s="17" t="s">
        <v>6</v>
      </c>
    </row>
    <row r="20" spans="2:71" ht="18.5" customHeight="1">
      <c r="B20" s="20"/>
      <c r="E20" s="25" t="s">
        <v>20</v>
      </c>
      <c r="AK20" s="27" t="s">
        <v>26</v>
      </c>
      <c r="AN20" s="25" t="s">
        <v>1</v>
      </c>
      <c r="AR20" s="20"/>
      <c r="BE20" s="215"/>
      <c r="BS20" s="17" t="s">
        <v>30</v>
      </c>
    </row>
    <row r="21" spans="2:71" ht="7" customHeight="1">
      <c r="B21" s="20"/>
      <c r="AR21" s="20"/>
      <c r="BE21" s="215"/>
    </row>
    <row r="22" spans="2:71" ht="12" customHeight="1">
      <c r="B22" s="20"/>
      <c r="D22" s="27" t="s">
        <v>32</v>
      </c>
      <c r="AR22" s="20"/>
      <c r="BE22" s="215"/>
    </row>
    <row r="23" spans="2:71" ht="16.5" customHeight="1">
      <c r="B23" s="20"/>
      <c r="E23" s="229" t="s">
        <v>960</v>
      </c>
      <c r="F23" s="229"/>
      <c r="G23" s="229"/>
      <c r="H23" s="229"/>
      <c r="I23" s="229"/>
      <c r="J23" s="229"/>
      <c r="K23" s="229"/>
      <c r="L23" s="229"/>
      <c r="M23" s="229"/>
      <c r="N23" s="229"/>
      <c r="O23" s="229"/>
      <c r="P23" s="229"/>
      <c r="Q23" s="229"/>
      <c r="R23" s="229"/>
      <c r="S23" s="229"/>
      <c r="T23" s="229"/>
      <c r="U23" s="229"/>
      <c r="V23" s="229"/>
      <c r="W23" s="229"/>
      <c r="X23" s="229"/>
      <c r="Y23" s="229"/>
      <c r="Z23" s="229"/>
      <c r="AA23" s="229"/>
      <c r="AB23" s="229"/>
      <c r="AC23" s="229"/>
      <c r="AD23" s="229"/>
      <c r="AE23" s="229"/>
      <c r="AF23" s="229"/>
      <c r="AG23" s="229"/>
      <c r="AH23" s="229"/>
      <c r="AI23" s="229"/>
      <c r="AJ23" s="229"/>
      <c r="AK23" s="229"/>
      <c r="AL23" s="229"/>
      <c r="AM23" s="229"/>
      <c r="AN23" s="229"/>
      <c r="AR23" s="20"/>
      <c r="BE23" s="215"/>
    </row>
    <row r="24" spans="2:71" ht="7" customHeight="1">
      <c r="B24" s="20"/>
      <c r="AR24" s="20"/>
      <c r="BE24" s="215"/>
    </row>
    <row r="25" spans="2:71" ht="7" customHeight="1">
      <c r="B25" s="20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R25" s="20"/>
      <c r="BE25" s="215"/>
    </row>
    <row r="26" spans="2:71" s="1" customFormat="1" ht="26" customHeight="1">
      <c r="B26" s="32"/>
      <c r="D26" s="33" t="s">
        <v>33</v>
      </c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  <c r="AF26" s="34"/>
      <c r="AG26" s="34"/>
      <c r="AH26" s="34"/>
      <c r="AI26" s="34"/>
      <c r="AJ26" s="34"/>
      <c r="AK26" s="221">
        <f>ROUND(AG94,2)</f>
        <v>0</v>
      </c>
      <c r="AL26" s="222"/>
      <c r="AM26" s="222"/>
      <c r="AN26" s="222"/>
      <c r="AO26" s="222"/>
      <c r="AR26" s="32"/>
      <c r="BE26" s="215"/>
    </row>
    <row r="27" spans="2:71" s="1" customFormat="1" ht="7" customHeight="1">
      <c r="B27" s="32"/>
      <c r="AR27" s="32"/>
      <c r="BE27" s="215"/>
    </row>
    <row r="28" spans="2:71" s="1" customFormat="1" ht="13">
      <c r="B28" s="32"/>
      <c r="L28" s="223" t="s">
        <v>34</v>
      </c>
      <c r="M28" s="223"/>
      <c r="N28" s="223"/>
      <c r="O28" s="223"/>
      <c r="P28" s="223"/>
      <c r="W28" s="223" t="s">
        <v>35</v>
      </c>
      <c r="X28" s="223"/>
      <c r="Y28" s="223"/>
      <c r="Z28" s="223"/>
      <c r="AA28" s="223"/>
      <c r="AB28" s="223"/>
      <c r="AC28" s="223"/>
      <c r="AD28" s="223"/>
      <c r="AE28" s="223"/>
      <c r="AK28" s="223" t="s">
        <v>36</v>
      </c>
      <c r="AL28" s="223"/>
      <c r="AM28" s="223"/>
      <c r="AN28" s="223"/>
      <c r="AO28" s="223"/>
      <c r="AR28" s="32"/>
      <c r="BE28" s="215"/>
    </row>
    <row r="29" spans="2:71" s="2" customFormat="1" ht="14.5" customHeight="1">
      <c r="B29" s="36"/>
      <c r="D29" s="27" t="s">
        <v>37</v>
      </c>
      <c r="F29" s="27" t="s">
        <v>38</v>
      </c>
      <c r="L29" s="209">
        <v>0.21</v>
      </c>
      <c r="M29" s="208"/>
      <c r="N29" s="208"/>
      <c r="O29" s="208"/>
      <c r="P29" s="208"/>
      <c r="W29" s="207">
        <f>ROUND(AZ94, 2)</f>
        <v>0</v>
      </c>
      <c r="X29" s="208"/>
      <c r="Y29" s="208"/>
      <c r="Z29" s="208"/>
      <c r="AA29" s="208"/>
      <c r="AB29" s="208"/>
      <c r="AC29" s="208"/>
      <c r="AD29" s="208"/>
      <c r="AE29" s="208"/>
      <c r="AK29" s="207">
        <f>ROUND(AV94, 2)</f>
        <v>0</v>
      </c>
      <c r="AL29" s="208"/>
      <c r="AM29" s="208"/>
      <c r="AN29" s="208"/>
      <c r="AO29" s="208"/>
      <c r="AR29" s="36"/>
      <c r="BE29" s="216"/>
    </row>
    <row r="30" spans="2:71" s="2" customFormat="1" ht="14.5" customHeight="1">
      <c r="B30" s="36"/>
      <c r="F30" s="27" t="s">
        <v>39</v>
      </c>
      <c r="L30" s="209">
        <v>0.12</v>
      </c>
      <c r="M30" s="208"/>
      <c r="N30" s="208"/>
      <c r="O30" s="208"/>
      <c r="P30" s="208"/>
      <c r="W30" s="207">
        <f>ROUND(BA94, 2)</f>
        <v>0</v>
      </c>
      <c r="X30" s="208"/>
      <c r="Y30" s="208"/>
      <c r="Z30" s="208"/>
      <c r="AA30" s="208"/>
      <c r="AB30" s="208"/>
      <c r="AC30" s="208"/>
      <c r="AD30" s="208"/>
      <c r="AE30" s="208"/>
      <c r="AK30" s="207">
        <f>ROUND(AW94, 2)</f>
        <v>0</v>
      </c>
      <c r="AL30" s="208"/>
      <c r="AM30" s="208"/>
      <c r="AN30" s="208"/>
      <c r="AO30" s="208"/>
      <c r="AR30" s="36"/>
      <c r="BE30" s="216"/>
    </row>
    <row r="31" spans="2:71" s="2" customFormat="1" ht="14.5" hidden="1" customHeight="1">
      <c r="B31" s="36"/>
      <c r="F31" s="27" t="s">
        <v>40</v>
      </c>
      <c r="L31" s="209">
        <v>0.21</v>
      </c>
      <c r="M31" s="208"/>
      <c r="N31" s="208"/>
      <c r="O31" s="208"/>
      <c r="P31" s="208"/>
      <c r="W31" s="207">
        <f>ROUND(BB94, 2)</f>
        <v>0</v>
      </c>
      <c r="X31" s="208"/>
      <c r="Y31" s="208"/>
      <c r="Z31" s="208"/>
      <c r="AA31" s="208"/>
      <c r="AB31" s="208"/>
      <c r="AC31" s="208"/>
      <c r="AD31" s="208"/>
      <c r="AE31" s="208"/>
      <c r="AK31" s="207">
        <v>0</v>
      </c>
      <c r="AL31" s="208"/>
      <c r="AM31" s="208"/>
      <c r="AN31" s="208"/>
      <c r="AO31" s="208"/>
      <c r="AR31" s="36"/>
      <c r="BE31" s="216"/>
    </row>
    <row r="32" spans="2:71" s="2" customFormat="1" ht="14.5" hidden="1" customHeight="1">
      <c r="B32" s="36"/>
      <c r="F32" s="27" t="s">
        <v>41</v>
      </c>
      <c r="L32" s="209">
        <v>0.12</v>
      </c>
      <c r="M32" s="208"/>
      <c r="N32" s="208"/>
      <c r="O32" s="208"/>
      <c r="P32" s="208"/>
      <c r="W32" s="207">
        <f>ROUND(BC94, 2)</f>
        <v>0</v>
      </c>
      <c r="X32" s="208"/>
      <c r="Y32" s="208"/>
      <c r="Z32" s="208"/>
      <c r="AA32" s="208"/>
      <c r="AB32" s="208"/>
      <c r="AC32" s="208"/>
      <c r="AD32" s="208"/>
      <c r="AE32" s="208"/>
      <c r="AK32" s="207">
        <v>0</v>
      </c>
      <c r="AL32" s="208"/>
      <c r="AM32" s="208"/>
      <c r="AN32" s="208"/>
      <c r="AO32" s="208"/>
      <c r="AR32" s="36"/>
      <c r="BE32" s="216"/>
    </row>
    <row r="33" spans="2:57" s="2" customFormat="1" ht="14.5" hidden="1" customHeight="1">
      <c r="B33" s="36"/>
      <c r="F33" s="27" t="s">
        <v>42</v>
      </c>
      <c r="L33" s="209">
        <v>0</v>
      </c>
      <c r="M33" s="208"/>
      <c r="N33" s="208"/>
      <c r="O33" s="208"/>
      <c r="P33" s="208"/>
      <c r="W33" s="207">
        <f>ROUND(BD94, 2)</f>
        <v>0</v>
      </c>
      <c r="X33" s="208"/>
      <c r="Y33" s="208"/>
      <c r="Z33" s="208"/>
      <c r="AA33" s="208"/>
      <c r="AB33" s="208"/>
      <c r="AC33" s="208"/>
      <c r="AD33" s="208"/>
      <c r="AE33" s="208"/>
      <c r="AK33" s="207">
        <v>0</v>
      </c>
      <c r="AL33" s="208"/>
      <c r="AM33" s="208"/>
      <c r="AN33" s="208"/>
      <c r="AO33" s="208"/>
      <c r="AR33" s="36"/>
      <c r="BE33" s="216"/>
    </row>
    <row r="34" spans="2:57" s="1" customFormat="1" ht="7" customHeight="1">
      <c r="B34" s="32"/>
      <c r="AR34" s="32"/>
      <c r="BE34" s="215"/>
    </row>
    <row r="35" spans="2:57" s="1" customFormat="1" ht="26" customHeight="1">
      <c r="B35" s="32"/>
      <c r="C35" s="37"/>
      <c r="D35" s="38" t="s">
        <v>43</v>
      </c>
      <c r="E35" s="39"/>
      <c r="F35" s="39"/>
      <c r="G35" s="39"/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39"/>
      <c r="T35" s="40" t="s">
        <v>44</v>
      </c>
      <c r="U35" s="39"/>
      <c r="V35" s="39"/>
      <c r="W35" s="39"/>
      <c r="X35" s="210" t="s">
        <v>45</v>
      </c>
      <c r="Y35" s="211"/>
      <c r="Z35" s="211"/>
      <c r="AA35" s="211"/>
      <c r="AB35" s="211"/>
      <c r="AC35" s="39"/>
      <c r="AD35" s="39"/>
      <c r="AE35" s="39"/>
      <c r="AF35" s="39"/>
      <c r="AG35" s="39"/>
      <c r="AH35" s="39"/>
      <c r="AI35" s="39"/>
      <c r="AJ35" s="39"/>
      <c r="AK35" s="212">
        <f>SUM(AK26:AK33)</f>
        <v>0</v>
      </c>
      <c r="AL35" s="211"/>
      <c r="AM35" s="211"/>
      <c r="AN35" s="211"/>
      <c r="AO35" s="213"/>
      <c r="AP35" s="37"/>
      <c r="AQ35" s="37"/>
      <c r="AR35" s="32"/>
    </row>
    <row r="36" spans="2:57" s="1" customFormat="1" ht="7" customHeight="1">
      <c r="B36" s="32"/>
      <c r="AR36" s="32"/>
    </row>
    <row r="37" spans="2:57" s="1" customFormat="1" ht="14.5" customHeight="1">
      <c r="B37" s="32"/>
      <c r="AR37" s="32"/>
    </row>
    <row r="38" spans="2:57" ht="14.5" customHeight="1">
      <c r="B38" s="20"/>
      <c r="AR38" s="20"/>
    </row>
    <row r="39" spans="2:57" ht="14.5" customHeight="1">
      <c r="B39" s="20"/>
      <c r="AR39" s="20"/>
    </row>
    <row r="40" spans="2:57" ht="14.5" customHeight="1">
      <c r="B40" s="20"/>
      <c r="AR40" s="20"/>
    </row>
    <row r="41" spans="2:57" ht="14.5" customHeight="1">
      <c r="B41" s="20"/>
      <c r="AR41" s="20"/>
    </row>
    <row r="42" spans="2:57" ht="14.5" customHeight="1">
      <c r="B42" s="20"/>
      <c r="AR42" s="20"/>
    </row>
    <row r="43" spans="2:57" ht="14.5" customHeight="1">
      <c r="B43" s="20"/>
      <c r="AR43" s="20"/>
    </row>
    <row r="44" spans="2:57" ht="14.5" customHeight="1">
      <c r="B44" s="20"/>
      <c r="AR44" s="20"/>
    </row>
    <row r="45" spans="2:57" ht="14.5" customHeight="1">
      <c r="B45" s="20"/>
      <c r="AR45" s="20"/>
    </row>
    <row r="46" spans="2:57" ht="14.5" customHeight="1">
      <c r="B46" s="20"/>
      <c r="AR46" s="20"/>
    </row>
    <row r="47" spans="2:57" ht="14.5" customHeight="1">
      <c r="B47" s="20"/>
      <c r="AR47" s="20"/>
    </row>
    <row r="48" spans="2:57" ht="14.5" customHeight="1">
      <c r="B48" s="20"/>
      <c r="AR48" s="20"/>
    </row>
    <row r="49" spans="2:44" s="1" customFormat="1" ht="14.5" customHeight="1">
      <c r="B49" s="32"/>
      <c r="D49" s="41" t="s">
        <v>46</v>
      </c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1" t="s">
        <v>47</v>
      </c>
      <c r="AI49" s="42"/>
      <c r="AJ49" s="42"/>
      <c r="AK49" s="42"/>
      <c r="AL49" s="42"/>
      <c r="AM49" s="42"/>
      <c r="AN49" s="42"/>
      <c r="AO49" s="42"/>
      <c r="AR49" s="32"/>
    </row>
    <row r="50" spans="2:44">
      <c r="B50" s="20"/>
      <c r="AR50" s="20"/>
    </row>
    <row r="51" spans="2:44">
      <c r="B51" s="20"/>
      <c r="AR51" s="20"/>
    </row>
    <row r="52" spans="2:44">
      <c r="B52" s="20"/>
      <c r="AR52" s="20"/>
    </row>
    <row r="53" spans="2:44">
      <c r="B53" s="20"/>
      <c r="AR53" s="20"/>
    </row>
    <row r="54" spans="2:44">
      <c r="B54" s="20"/>
      <c r="AR54" s="20"/>
    </row>
    <row r="55" spans="2:44">
      <c r="B55" s="20"/>
      <c r="AR55" s="20"/>
    </row>
    <row r="56" spans="2:44">
      <c r="B56" s="20"/>
      <c r="AR56" s="20"/>
    </row>
    <row r="57" spans="2:44">
      <c r="B57" s="20"/>
      <c r="AR57" s="20"/>
    </row>
    <row r="58" spans="2:44">
      <c r="B58" s="20"/>
      <c r="AR58" s="20"/>
    </row>
    <row r="59" spans="2:44">
      <c r="B59" s="20"/>
      <c r="AR59" s="20"/>
    </row>
    <row r="60" spans="2:44" s="1" customFormat="1" ht="13">
      <c r="B60" s="32"/>
      <c r="D60" s="43" t="s">
        <v>48</v>
      </c>
      <c r="E60" s="34"/>
      <c r="F60" s="34"/>
      <c r="G60" s="34"/>
      <c r="H60" s="34"/>
      <c r="I60" s="34"/>
      <c r="J60" s="34"/>
      <c r="K60" s="34"/>
      <c r="L60" s="34"/>
      <c r="M60" s="34"/>
      <c r="N60" s="34"/>
      <c r="O60" s="34"/>
      <c r="P60" s="34"/>
      <c r="Q60" s="34"/>
      <c r="R60" s="34"/>
      <c r="S60" s="34"/>
      <c r="T60" s="34"/>
      <c r="U60" s="34"/>
      <c r="V60" s="43" t="s">
        <v>49</v>
      </c>
      <c r="W60" s="34"/>
      <c r="X60" s="34"/>
      <c r="Y60" s="34"/>
      <c r="Z60" s="34"/>
      <c r="AA60" s="34"/>
      <c r="AB60" s="34"/>
      <c r="AC60" s="34"/>
      <c r="AD60" s="34"/>
      <c r="AE60" s="34"/>
      <c r="AF60" s="34"/>
      <c r="AG60" s="34"/>
      <c r="AH60" s="43" t="s">
        <v>48</v>
      </c>
      <c r="AI60" s="34"/>
      <c r="AJ60" s="34"/>
      <c r="AK60" s="34"/>
      <c r="AL60" s="34"/>
      <c r="AM60" s="43" t="s">
        <v>49</v>
      </c>
      <c r="AN60" s="34"/>
      <c r="AO60" s="34"/>
      <c r="AR60" s="32"/>
    </row>
    <row r="61" spans="2:44">
      <c r="B61" s="20"/>
      <c r="AR61" s="20"/>
    </row>
    <row r="62" spans="2:44">
      <c r="B62" s="20"/>
      <c r="AR62" s="20"/>
    </row>
    <row r="63" spans="2:44">
      <c r="B63" s="20"/>
      <c r="AR63" s="20"/>
    </row>
    <row r="64" spans="2:44" s="1" customFormat="1" ht="13">
      <c r="B64" s="32"/>
      <c r="D64" s="41" t="s">
        <v>50</v>
      </c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2"/>
      <c r="U64" s="42"/>
      <c r="V64" s="42"/>
      <c r="W64" s="42"/>
      <c r="X64" s="42"/>
      <c r="Y64" s="42"/>
      <c r="Z64" s="42"/>
      <c r="AA64" s="42"/>
      <c r="AB64" s="42"/>
      <c r="AC64" s="42"/>
      <c r="AD64" s="42"/>
      <c r="AE64" s="42"/>
      <c r="AF64" s="42"/>
      <c r="AG64" s="42"/>
      <c r="AH64" s="41" t="s">
        <v>51</v>
      </c>
      <c r="AI64" s="42"/>
      <c r="AJ64" s="42"/>
      <c r="AK64" s="42"/>
      <c r="AL64" s="42"/>
      <c r="AM64" s="42"/>
      <c r="AN64" s="42"/>
      <c r="AO64" s="42"/>
      <c r="AR64" s="32"/>
    </row>
    <row r="65" spans="2:44">
      <c r="B65" s="20"/>
      <c r="AR65" s="20"/>
    </row>
    <row r="66" spans="2:44">
      <c r="B66" s="20"/>
      <c r="AR66" s="20"/>
    </row>
    <row r="67" spans="2:44">
      <c r="B67" s="20"/>
      <c r="AR67" s="20"/>
    </row>
    <row r="68" spans="2:44">
      <c r="B68" s="20"/>
      <c r="AR68" s="20"/>
    </row>
    <row r="69" spans="2:44">
      <c r="B69" s="20"/>
      <c r="AR69" s="20"/>
    </row>
    <row r="70" spans="2:44">
      <c r="B70" s="20"/>
      <c r="AR70" s="20"/>
    </row>
    <row r="71" spans="2:44">
      <c r="B71" s="20"/>
      <c r="AR71" s="20"/>
    </row>
    <row r="72" spans="2:44">
      <c r="B72" s="20"/>
      <c r="AR72" s="20"/>
    </row>
    <row r="73" spans="2:44">
      <c r="B73" s="20"/>
      <c r="AR73" s="20"/>
    </row>
    <row r="74" spans="2:44">
      <c r="B74" s="20"/>
      <c r="AR74" s="20"/>
    </row>
    <row r="75" spans="2:44" s="1" customFormat="1" ht="13">
      <c r="B75" s="32"/>
      <c r="D75" s="43" t="s">
        <v>48</v>
      </c>
      <c r="E75" s="34"/>
      <c r="F75" s="34"/>
      <c r="G75" s="34"/>
      <c r="H75" s="34"/>
      <c r="I75" s="34"/>
      <c r="J75" s="34"/>
      <c r="K75" s="34"/>
      <c r="L75" s="34"/>
      <c r="M75" s="34"/>
      <c r="N75" s="34"/>
      <c r="O75" s="34"/>
      <c r="P75" s="34"/>
      <c r="Q75" s="34"/>
      <c r="R75" s="34"/>
      <c r="S75" s="34"/>
      <c r="T75" s="34"/>
      <c r="U75" s="34"/>
      <c r="V75" s="43" t="s">
        <v>49</v>
      </c>
      <c r="W75" s="34"/>
      <c r="X75" s="34"/>
      <c r="Y75" s="34"/>
      <c r="Z75" s="34"/>
      <c r="AA75" s="34"/>
      <c r="AB75" s="34"/>
      <c r="AC75" s="34"/>
      <c r="AD75" s="34"/>
      <c r="AE75" s="34"/>
      <c r="AF75" s="34"/>
      <c r="AG75" s="34"/>
      <c r="AH75" s="43" t="s">
        <v>48</v>
      </c>
      <c r="AI75" s="34"/>
      <c r="AJ75" s="34"/>
      <c r="AK75" s="34"/>
      <c r="AL75" s="34"/>
      <c r="AM75" s="43" t="s">
        <v>49</v>
      </c>
      <c r="AN75" s="34"/>
      <c r="AO75" s="34"/>
      <c r="AR75" s="32"/>
    </row>
    <row r="76" spans="2:44" s="1" customFormat="1">
      <c r="B76" s="32"/>
      <c r="AR76" s="32"/>
    </row>
    <row r="77" spans="2:44" s="1" customFormat="1" ht="7" customHeight="1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5"/>
      <c r="AC77" s="45"/>
      <c r="AD77" s="45"/>
      <c r="AE77" s="45"/>
      <c r="AF77" s="45"/>
      <c r="AG77" s="45"/>
      <c r="AH77" s="45"/>
      <c r="AI77" s="45"/>
      <c r="AJ77" s="45"/>
      <c r="AK77" s="45"/>
      <c r="AL77" s="45"/>
      <c r="AM77" s="45"/>
      <c r="AN77" s="45"/>
      <c r="AO77" s="45"/>
      <c r="AP77" s="45"/>
      <c r="AQ77" s="45"/>
      <c r="AR77" s="32"/>
    </row>
    <row r="81" spans="1:91" s="1" customFormat="1" ht="7" customHeight="1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47"/>
      <c r="M81" s="47"/>
      <c r="N81" s="47"/>
      <c r="O81" s="47"/>
      <c r="P81" s="47"/>
      <c r="Q81" s="47"/>
      <c r="R81" s="47"/>
      <c r="S81" s="47"/>
      <c r="T81" s="47"/>
      <c r="U81" s="47"/>
      <c r="V81" s="47"/>
      <c r="W81" s="47"/>
      <c r="X81" s="47"/>
      <c r="Y81" s="47"/>
      <c r="Z81" s="47"/>
      <c r="AA81" s="47"/>
      <c r="AB81" s="47"/>
      <c r="AC81" s="47"/>
      <c r="AD81" s="47"/>
      <c r="AE81" s="47"/>
      <c r="AF81" s="47"/>
      <c r="AG81" s="47"/>
      <c r="AH81" s="47"/>
      <c r="AI81" s="47"/>
      <c r="AJ81" s="47"/>
      <c r="AK81" s="47"/>
      <c r="AL81" s="47"/>
      <c r="AM81" s="47"/>
      <c r="AN81" s="47"/>
      <c r="AO81" s="47"/>
      <c r="AP81" s="47"/>
      <c r="AQ81" s="47"/>
      <c r="AR81" s="32"/>
    </row>
    <row r="82" spans="1:91" s="1" customFormat="1" ht="25" customHeight="1">
      <c r="B82" s="32"/>
      <c r="C82" s="21" t="s">
        <v>52</v>
      </c>
      <c r="AR82" s="32"/>
    </row>
    <row r="83" spans="1:91" s="1" customFormat="1" ht="7" customHeight="1">
      <c r="B83" s="32"/>
      <c r="AR83" s="32"/>
    </row>
    <row r="84" spans="1:91" s="3" customFormat="1" ht="12" customHeight="1">
      <c r="B84" s="48"/>
      <c r="C84" s="27" t="s">
        <v>13</v>
      </c>
      <c r="L84" s="3">
        <f>K5</f>
        <v>2404</v>
      </c>
      <c r="AR84" s="48"/>
    </row>
    <row r="85" spans="1:91" s="4" customFormat="1" ht="37" customHeight="1">
      <c r="B85" s="49"/>
      <c r="C85" s="50" t="s">
        <v>15</v>
      </c>
      <c r="L85" s="198" t="str">
        <f>K6</f>
        <v>Přístavba kotelny a administrativní části Pila Hrachovec</v>
      </c>
      <c r="M85" s="199"/>
      <c r="N85" s="199"/>
      <c r="O85" s="199"/>
      <c r="P85" s="199"/>
      <c r="Q85" s="199"/>
      <c r="R85" s="199"/>
      <c r="S85" s="199"/>
      <c r="T85" s="199"/>
      <c r="U85" s="199"/>
      <c r="V85" s="199"/>
      <c r="W85" s="199"/>
      <c r="X85" s="199"/>
      <c r="Y85" s="199"/>
      <c r="Z85" s="199"/>
      <c r="AA85" s="199"/>
      <c r="AB85" s="199"/>
      <c r="AC85" s="199"/>
      <c r="AD85" s="199"/>
      <c r="AE85" s="199"/>
      <c r="AF85" s="199"/>
      <c r="AG85" s="199"/>
      <c r="AH85" s="199"/>
      <c r="AI85" s="199"/>
      <c r="AJ85" s="199"/>
      <c r="AR85" s="49"/>
    </row>
    <row r="86" spans="1:91" s="1" customFormat="1" ht="7" customHeight="1">
      <c r="B86" s="32"/>
      <c r="AR86" s="32"/>
    </row>
    <row r="87" spans="1:91" s="1" customFormat="1" ht="12" customHeight="1">
      <c r="B87" s="32"/>
      <c r="C87" s="27" t="s">
        <v>19</v>
      </c>
      <c r="L87" s="51" t="str">
        <f>IF(K8="","",K8)</f>
        <v xml:space="preserve"> </v>
      </c>
      <c r="AI87" s="27" t="s">
        <v>21</v>
      </c>
      <c r="AM87" s="200" t="str">
        <f>IF(AN8= "","",AN8)</f>
        <v>30. 5. 2024</v>
      </c>
      <c r="AN87" s="200"/>
      <c r="AR87" s="32"/>
    </row>
    <row r="88" spans="1:91" s="1" customFormat="1" ht="7" customHeight="1">
      <c r="B88" s="32"/>
      <c r="AR88" s="32"/>
    </row>
    <row r="89" spans="1:91" s="1" customFormat="1" ht="15.25" customHeight="1">
      <c r="B89" s="32"/>
      <c r="C89" s="27" t="s">
        <v>23</v>
      </c>
      <c r="L89" s="3" t="str">
        <f>IF(E11= "","",E11)</f>
        <v>Pila Hrachovec s.r.o., Hrachovec 281, Valašské Mez</v>
      </c>
      <c r="AI89" s="27" t="s">
        <v>29</v>
      </c>
      <c r="AM89" s="201" t="str">
        <f>IF(E17="","",E17)</f>
        <v/>
      </c>
      <c r="AN89" s="202"/>
      <c r="AO89" s="202"/>
      <c r="AP89" s="202"/>
      <c r="AR89" s="32"/>
      <c r="AS89" s="203" t="s">
        <v>53</v>
      </c>
      <c r="AT89" s="204"/>
      <c r="AU89" s="53"/>
      <c r="AV89" s="53"/>
      <c r="AW89" s="53"/>
      <c r="AX89" s="53"/>
      <c r="AY89" s="53"/>
      <c r="AZ89" s="53"/>
      <c r="BA89" s="53"/>
      <c r="BB89" s="53"/>
      <c r="BC89" s="53"/>
      <c r="BD89" s="54"/>
    </row>
    <row r="90" spans="1:91" s="1" customFormat="1" ht="15.25" customHeight="1">
      <c r="B90" s="32"/>
      <c r="C90" s="27" t="s">
        <v>27</v>
      </c>
      <c r="L90" s="3" t="str">
        <f>IF(E14= "Vyplň údaj","",E14)</f>
        <v/>
      </c>
      <c r="AI90" s="27" t="s">
        <v>31</v>
      </c>
      <c r="AM90" s="201" t="str">
        <f>IF(E20="","",E20)</f>
        <v xml:space="preserve"> </v>
      </c>
      <c r="AN90" s="202"/>
      <c r="AO90" s="202"/>
      <c r="AP90" s="202"/>
      <c r="AR90" s="32"/>
      <c r="AS90" s="205"/>
      <c r="AT90" s="206"/>
      <c r="BD90" s="56"/>
    </row>
    <row r="91" spans="1:91" s="1" customFormat="1" ht="10.75" customHeight="1">
      <c r="B91" s="32"/>
      <c r="AR91" s="32"/>
      <c r="AS91" s="205"/>
      <c r="AT91" s="206"/>
      <c r="BD91" s="56"/>
    </row>
    <row r="92" spans="1:91" s="1" customFormat="1" ht="29.25" customHeight="1">
      <c r="B92" s="32"/>
      <c r="C92" s="188" t="s">
        <v>54</v>
      </c>
      <c r="D92" s="189"/>
      <c r="E92" s="189"/>
      <c r="F92" s="189"/>
      <c r="G92" s="189"/>
      <c r="H92" s="57"/>
      <c r="I92" s="190" t="s">
        <v>55</v>
      </c>
      <c r="J92" s="189"/>
      <c r="K92" s="189"/>
      <c r="L92" s="189"/>
      <c r="M92" s="189"/>
      <c r="N92" s="189"/>
      <c r="O92" s="189"/>
      <c r="P92" s="189"/>
      <c r="Q92" s="189"/>
      <c r="R92" s="189"/>
      <c r="S92" s="189"/>
      <c r="T92" s="189"/>
      <c r="U92" s="189"/>
      <c r="V92" s="189"/>
      <c r="W92" s="189"/>
      <c r="X92" s="189"/>
      <c r="Y92" s="189"/>
      <c r="Z92" s="189"/>
      <c r="AA92" s="189"/>
      <c r="AB92" s="189"/>
      <c r="AC92" s="189"/>
      <c r="AD92" s="189"/>
      <c r="AE92" s="189"/>
      <c r="AF92" s="189"/>
      <c r="AG92" s="191" t="s">
        <v>56</v>
      </c>
      <c r="AH92" s="189"/>
      <c r="AI92" s="189"/>
      <c r="AJ92" s="189"/>
      <c r="AK92" s="189"/>
      <c r="AL92" s="189"/>
      <c r="AM92" s="189"/>
      <c r="AN92" s="190" t="s">
        <v>57</v>
      </c>
      <c r="AO92" s="189"/>
      <c r="AP92" s="192"/>
      <c r="AQ92" s="58" t="s">
        <v>58</v>
      </c>
      <c r="AR92" s="32"/>
      <c r="AS92" s="59" t="s">
        <v>59</v>
      </c>
      <c r="AT92" s="60" t="s">
        <v>60</v>
      </c>
      <c r="AU92" s="60" t="s">
        <v>61</v>
      </c>
      <c r="AV92" s="60" t="s">
        <v>62</v>
      </c>
      <c r="AW92" s="60" t="s">
        <v>63</v>
      </c>
      <c r="AX92" s="60" t="s">
        <v>64</v>
      </c>
      <c r="AY92" s="60" t="s">
        <v>65</v>
      </c>
      <c r="AZ92" s="60" t="s">
        <v>66</v>
      </c>
      <c r="BA92" s="60" t="s">
        <v>67</v>
      </c>
      <c r="BB92" s="60" t="s">
        <v>68</v>
      </c>
      <c r="BC92" s="60" t="s">
        <v>69</v>
      </c>
      <c r="BD92" s="61" t="s">
        <v>70</v>
      </c>
    </row>
    <row r="93" spans="1:91" s="1" customFormat="1" ht="10.75" customHeight="1">
      <c r="B93" s="32"/>
      <c r="AR93" s="32"/>
      <c r="AS93" s="62"/>
      <c r="AT93" s="53"/>
      <c r="AU93" s="53"/>
      <c r="AV93" s="53"/>
      <c r="AW93" s="53"/>
      <c r="AX93" s="53"/>
      <c r="AY93" s="53"/>
      <c r="AZ93" s="53"/>
      <c r="BA93" s="53"/>
      <c r="BB93" s="53"/>
      <c r="BC93" s="53"/>
      <c r="BD93" s="54"/>
    </row>
    <row r="94" spans="1:91" s="5" customFormat="1" ht="32.5" customHeight="1">
      <c r="B94" s="63"/>
      <c r="C94" s="64" t="s">
        <v>71</v>
      </c>
      <c r="D94" s="65"/>
      <c r="E94" s="65"/>
      <c r="F94" s="65"/>
      <c r="G94" s="65"/>
      <c r="H94" s="65"/>
      <c r="I94" s="65"/>
      <c r="J94" s="65"/>
      <c r="K94" s="65"/>
      <c r="L94" s="65"/>
      <c r="M94" s="65"/>
      <c r="N94" s="65"/>
      <c r="O94" s="65"/>
      <c r="P94" s="65"/>
      <c r="Q94" s="65"/>
      <c r="R94" s="65"/>
      <c r="S94" s="65"/>
      <c r="T94" s="65"/>
      <c r="U94" s="65"/>
      <c r="V94" s="65"/>
      <c r="W94" s="65"/>
      <c r="X94" s="65"/>
      <c r="Y94" s="65"/>
      <c r="Z94" s="65"/>
      <c r="AA94" s="65"/>
      <c r="AB94" s="65"/>
      <c r="AC94" s="65"/>
      <c r="AD94" s="65"/>
      <c r="AE94" s="65"/>
      <c r="AF94" s="65"/>
      <c r="AG94" s="196">
        <f>ROUND(AG95,2)</f>
        <v>0</v>
      </c>
      <c r="AH94" s="196"/>
      <c r="AI94" s="196"/>
      <c r="AJ94" s="196"/>
      <c r="AK94" s="196"/>
      <c r="AL94" s="196"/>
      <c r="AM94" s="196"/>
      <c r="AN94" s="197">
        <f>SUM(AG94,AT94)</f>
        <v>0</v>
      </c>
      <c r="AO94" s="197"/>
      <c r="AP94" s="197"/>
      <c r="AQ94" s="67" t="s">
        <v>1</v>
      </c>
      <c r="AR94" s="63"/>
      <c r="AS94" s="68">
        <f>ROUND(AS95,2)</f>
        <v>0</v>
      </c>
      <c r="AT94" s="69">
        <f>ROUND(SUM(AV94:AW94),2)</f>
        <v>0</v>
      </c>
      <c r="AU94" s="70">
        <f>ROUND(AU95,5)</f>
        <v>0</v>
      </c>
      <c r="AV94" s="69">
        <f>ROUND(AZ94*L29,2)</f>
        <v>0</v>
      </c>
      <c r="AW94" s="69">
        <f>ROUND(BA94*L30,2)</f>
        <v>0</v>
      </c>
      <c r="AX94" s="69">
        <f>ROUND(BB94*L29,2)</f>
        <v>0</v>
      </c>
      <c r="AY94" s="69">
        <f>ROUND(BC94*L30,2)</f>
        <v>0</v>
      </c>
      <c r="AZ94" s="69">
        <f>ROUND(AZ95,2)</f>
        <v>0</v>
      </c>
      <c r="BA94" s="69">
        <f>ROUND(BA95,2)</f>
        <v>0</v>
      </c>
      <c r="BB94" s="69">
        <f>ROUND(BB95,2)</f>
        <v>0</v>
      </c>
      <c r="BC94" s="69">
        <f>ROUND(BC95,2)</f>
        <v>0</v>
      </c>
      <c r="BD94" s="71">
        <f>ROUND(BD95,2)</f>
        <v>0</v>
      </c>
      <c r="BS94" s="72" t="s">
        <v>72</v>
      </c>
      <c r="BT94" s="72" t="s">
        <v>73</v>
      </c>
      <c r="BU94" s="73" t="s">
        <v>74</v>
      </c>
      <c r="BV94" s="72" t="s">
        <v>75</v>
      </c>
      <c r="BW94" s="72" t="s">
        <v>4</v>
      </c>
      <c r="BX94" s="72" t="s">
        <v>76</v>
      </c>
      <c r="CL94" s="72" t="s">
        <v>1</v>
      </c>
    </row>
    <row r="95" spans="1:91" s="6" customFormat="1" ht="16.5" customHeight="1">
      <c r="A95" s="74" t="s">
        <v>77</v>
      </c>
      <c r="B95" s="75"/>
      <c r="C95" s="76"/>
      <c r="D95" s="195" t="s">
        <v>78</v>
      </c>
      <c r="E95" s="195"/>
      <c r="F95" s="195"/>
      <c r="G95" s="195"/>
      <c r="H95" s="195"/>
      <c r="I95" s="77"/>
      <c r="J95" s="195" t="s">
        <v>79</v>
      </c>
      <c r="K95" s="195"/>
      <c r="L95" s="195"/>
      <c r="M95" s="195"/>
      <c r="N95" s="195"/>
      <c r="O95" s="195"/>
      <c r="P95" s="195"/>
      <c r="Q95" s="195"/>
      <c r="R95" s="195"/>
      <c r="S95" s="195"/>
      <c r="T95" s="195"/>
      <c r="U95" s="195"/>
      <c r="V95" s="195"/>
      <c r="W95" s="195"/>
      <c r="X95" s="195"/>
      <c r="Y95" s="195"/>
      <c r="Z95" s="195"/>
      <c r="AA95" s="195"/>
      <c r="AB95" s="195"/>
      <c r="AC95" s="195"/>
      <c r="AD95" s="195"/>
      <c r="AE95" s="195"/>
      <c r="AF95" s="195"/>
      <c r="AG95" s="193">
        <f>'SO 01 - Přístavba kotelny'!J30</f>
        <v>0</v>
      </c>
      <c r="AH95" s="194"/>
      <c r="AI95" s="194"/>
      <c r="AJ95" s="194"/>
      <c r="AK95" s="194"/>
      <c r="AL95" s="194"/>
      <c r="AM95" s="194"/>
      <c r="AN95" s="193">
        <f>SUM(AG95,AT95)</f>
        <v>0</v>
      </c>
      <c r="AO95" s="194"/>
      <c r="AP95" s="194"/>
      <c r="AQ95" s="78" t="s">
        <v>80</v>
      </c>
      <c r="AR95" s="75"/>
      <c r="AS95" s="79">
        <v>0</v>
      </c>
      <c r="AT95" s="80">
        <f>ROUND(SUM(AV95:AW95),2)</f>
        <v>0</v>
      </c>
      <c r="AU95" s="81">
        <f>'SO 01 - Přístavba kotelny'!P140</f>
        <v>0</v>
      </c>
      <c r="AV95" s="80">
        <f>'SO 01 - Přístavba kotelny'!J33</f>
        <v>0</v>
      </c>
      <c r="AW95" s="80">
        <f>'SO 01 - Přístavba kotelny'!J34</f>
        <v>0</v>
      </c>
      <c r="AX95" s="80">
        <f>'SO 01 - Přístavba kotelny'!J35</f>
        <v>0</v>
      </c>
      <c r="AY95" s="80">
        <f>'SO 01 - Přístavba kotelny'!J36</f>
        <v>0</v>
      </c>
      <c r="AZ95" s="80">
        <f>'SO 01 - Přístavba kotelny'!F33</f>
        <v>0</v>
      </c>
      <c r="BA95" s="80">
        <f>'SO 01 - Přístavba kotelny'!F34</f>
        <v>0</v>
      </c>
      <c r="BB95" s="80">
        <f>'SO 01 - Přístavba kotelny'!F35</f>
        <v>0</v>
      </c>
      <c r="BC95" s="80">
        <f>'SO 01 - Přístavba kotelny'!F36</f>
        <v>0</v>
      </c>
      <c r="BD95" s="82">
        <f>'SO 01 - Přístavba kotelny'!F37</f>
        <v>0</v>
      </c>
      <c r="BT95" s="83" t="s">
        <v>81</v>
      </c>
      <c r="BV95" s="83" t="s">
        <v>75</v>
      </c>
      <c r="BW95" s="83" t="s">
        <v>82</v>
      </c>
      <c r="BX95" s="83" t="s">
        <v>4</v>
      </c>
      <c r="CL95" s="83" t="s">
        <v>1</v>
      </c>
      <c r="CM95" s="83" t="s">
        <v>83</v>
      </c>
    </row>
    <row r="96" spans="1:91" s="1" customFormat="1" ht="30" customHeight="1">
      <c r="B96" s="32"/>
      <c r="AR96" s="32"/>
    </row>
    <row r="97" spans="2:44" s="1" customFormat="1" ht="7" customHeight="1">
      <c r="B97" s="44"/>
      <c r="C97" s="45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5"/>
      <c r="AC97" s="45"/>
      <c r="AD97" s="45"/>
      <c r="AE97" s="45"/>
      <c r="AF97" s="45"/>
      <c r="AG97" s="45"/>
      <c r="AH97" s="45"/>
      <c r="AI97" s="45"/>
      <c r="AJ97" s="45"/>
      <c r="AK97" s="45"/>
      <c r="AL97" s="45"/>
      <c r="AM97" s="45"/>
      <c r="AN97" s="45"/>
      <c r="AO97" s="45"/>
      <c r="AP97" s="45"/>
      <c r="AQ97" s="45"/>
      <c r="AR97" s="32"/>
    </row>
  </sheetData>
  <mergeCells count="42">
    <mergeCell ref="W30:AE30"/>
    <mergeCell ref="AK30:AO30"/>
    <mergeCell ref="L30:P30"/>
    <mergeCell ref="W31:AE31"/>
    <mergeCell ref="L31:P31"/>
    <mergeCell ref="W32:AE32"/>
    <mergeCell ref="AK32:AO32"/>
    <mergeCell ref="L32:P32"/>
    <mergeCell ref="BE5:BE34"/>
    <mergeCell ref="K5:AJ5"/>
    <mergeCell ref="K6:AJ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AN95:AP95"/>
    <mergeCell ref="AG95:AM95"/>
    <mergeCell ref="D95:H95"/>
    <mergeCell ref="J95:AF95"/>
    <mergeCell ref="AG94:AM94"/>
    <mergeCell ref="AN94:AP94"/>
    <mergeCell ref="AR2:BE2"/>
    <mergeCell ref="C92:G92"/>
    <mergeCell ref="I92:AF92"/>
    <mergeCell ref="AG92:AM92"/>
    <mergeCell ref="AN92:AP92"/>
    <mergeCell ref="L85:AJ85"/>
    <mergeCell ref="AM87:AN87"/>
    <mergeCell ref="AM89:AP89"/>
    <mergeCell ref="AS89:AT91"/>
    <mergeCell ref="AM90:AP90"/>
    <mergeCell ref="W33:AE33"/>
    <mergeCell ref="AK33:AO33"/>
    <mergeCell ref="L33:P33"/>
    <mergeCell ref="X35:AB35"/>
    <mergeCell ref="AK35:AO35"/>
    <mergeCell ref="AK31:AO31"/>
  </mergeCells>
  <hyperlinks>
    <hyperlink ref="A95" location="'SO 01 - Přístavba kotelny'!C2" display="/" xr:uid="{00000000-0004-0000-0000-000000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BM597"/>
  <sheetViews>
    <sheetView showGridLines="0" zoomScaleNormal="100" workbookViewId="0">
      <selection activeCell="Z568" sqref="Z568"/>
    </sheetView>
  </sheetViews>
  <sheetFormatPr baseColWidth="10" defaultRowHeight="11"/>
  <cols>
    <col min="1" max="1" width="8.25" customWidth="1"/>
    <col min="2" max="2" width="1.25" customWidth="1"/>
    <col min="3" max="4" width="4.25" customWidth="1"/>
    <col min="5" max="5" width="17.25" customWidth="1"/>
    <col min="6" max="6" width="50.75" customWidth="1"/>
    <col min="7" max="7" width="7.5" customWidth="1"/>
    <col min="8" max="8" width="14" customWidth="1"/>
    <col min="9" max="9" width="15.75" customWidth="1"/>
    <col min="10" max="11" width="22.25" customWidth="1"/>
    <col min="12" max="12" width="9.25" customWidth="1"/>
    <col min="13" max="13" width="10.75" hidden="1" customWidth="1"/>
    <col min="14" max="14" width="9.25" hidden="1"/>
    <col min="15" max="20" width="14.25" hidden="1" customWidth="1"/>
    <col min="21" max="21" width="16.25" hidden="1" customWidth="1"/>
    <col min="22" max="22" width="12.25" customWidth="1"/>
    <col min="23" max="23" width="16.25" customWidth="1"/>
    <col min="24" max="24" width="12.25" customWidth="1"/>
    <col min="25" max="25" width="15" customWidth="1"/>
    <col min="26" max="26" width="11" customWidth="1"/>
    <col min="27" max="27" width="15" customWidth="1"/>
    <col min="28" max="28" width="16.25" customWidth="1"/>
    <col min="29" max="29" width="11" customWidth="1"/>
    <col min="30" max="30" width="15" customWidth="1"/>
    <col min="31" max="31" width="16.25" customWidth="1"/>
    <col min="44" max="65" width="9.25" hidden="1"/>
  </cols>
  <sheetData>
    <row r="2" spans="2:46" ht="37" customHeight="1">
      <c r="L2" s="186" t="s">
        <v>5</v>
      </c>
      <c r="M2" s="187"/>
      <c r="N2" s="187"/>
      <c r="O2" s="187"/>
      <c r="P2" s="187"/>
      <c r="Q2" s="187"/>
      <c r="R2" s="187"/>
      <c r="S2" s="187"/>
      <c r="T2" s="187"/>
      <c r="U2" s="187"/>
      <c r="V2" s="187"/>
      <c r="AT2" s="17" t="s">
        <v>82</v>
      </c>
    </row>
    <row r="3" spans="2:46" ht="7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83</v>
      </c>
    </row>
    <row r="4" spans="2:46" ht="25" customHeight="1">
      <c r="B4" s="20"/>
      <c r="D4" s="21" t="s">
        <v>84</v>
      </c>
      <c r="L4" s="20"/>
      <c r="M4" s="84" t="s">
        <v>10</v>
      </c>
      <c r="AT4" s="17" t="s">
        <v>3</v>
      </c>
    </row>
    <row r="5" spans="2:46" ht="7" customHeight="1">
      <c r="B5" s="20"/>
      <c r="L5" s="20"/>
    </row>
    <row r="6" spans="2:46" ht="12" customHeight="1">
      <c r="B6" s="20"/>
      <c r="D6" s="27" t="s">
        <v>15</v>
      </c>
      <c r="L6" s="20"/>
    </row>
    <row r="7" spans="2:46" ht="16.5" customHeight="1">
      <c r="B7" s="20"/>
      <c r="E7" s="225" t="str">
        <f>'Rekapitulace stavby'!K6</f>
        <v>Přístavba kotelny a administrativní části Pila Hrachovec</v>
      </c>
      <c r="F7" s="226"/>
      <c r="G7" s="226"/>
      <c r="H7" s="226"/>
      <c r="L7" s="20"/>
    </row>
    <row r="8" spans="2:46" s="1" customFormat="1" ht="12" customHeight="1">
      <c r="B8" s="32"/>
      <c r="D8" s="27" t="s">
        <v>85</v>
      </c>
      <c r="L8" s="32"/>
    </row>
    <row r="9" spans="2:46" s="1" customFormat="1" ht="16.5" customHeight="1">
      <c r="B9" s="32"/>
      <c r="E9" s="198" t="s">
        <v>86</v>
      </c>
      <c r="F9" s="224"/>
      <c r="G9" s="224"/>
      <c r="H9" s="224"/>
      <c r="L9" s="32"/>
    </row>
    <row r="10" spans="2:46" s="1" customFormat="1">
      <c r="B10" s="32"/>
      <c r="L10" s="32"/>
    </row>
    <row r="11" spans="2:46" s="1" customFormat="1" ht="12" customHeight="1">
      <c r="B11" s="32"/>
      <c r="D11" s="27" t="s">
        <v>17</v>
      </c>
      <c r="F11" s="25" t="s">
        <v>1</v>
      </c>
      <c r="I11" s="27" t="s">
        <v>18</v>
      </c>
      <c r="J11" s="25" t="s">
        <v>1</v>
      </c>
      <c r="L11" s="32"/>
    </row>
    <row r="12" spans="2:46" s="1" customFormat="1" ht="12" customHeight="1">
      <c r="B12" s="32"/>
      <c r="D12" s="27" t="s">
        <v>19</v>
      </c>
      <c r="F12" s="25" t="s">
        <v>20</v>
      </c>
      <c r="I12" s="27" t="s">
        <v>21</v>
      </c>
      <c r="J12" s="52" t="str">
        <f>'Rekapitulace stavby'!AN8</f>
        <v>30. 5. 2024</v>
      </c>
      <c r="L12" s="32"/>
    </row>
    <row r="13" spans="2:46" s="1" customFormat="1" ht="10.75" customHeight="1">
      <c r="B13" s="32"/>
      <c r="L13" s="32"/>
    </row>
    <row r="14" spans="2:46" s="1" customFormat="1" ht="12" customHeight="1">
      <c r="B14" s="32"/>
      <c r="D14" s="27" t="s">
        <v>23</v>
      </c>
      <c r="I14" s="27" t="s">
        <v>24</v>
      </c>
      <c r="J14" s="25" t="s">
        <v>1</v>
      </c>
      <c r="L14" s="32"/>
    </row>
    <row r="15" spans="2:46" s="1" customFormat="1" ht="18" customHeight="1">
      <c r="B15" s="32"/>
      <c r="E15" s="25" t="s">
        <v>25</v>
      </c>
      <c r="I15" s="27" t="s">
        <v>26</v>
      </c>
      <c r="J15" s="25" t="s">
        <v>1</v>
      </c>
      <c r="L15" s="32"/>
    </row>
    <row r="16" spans="2:46" s="1" customFormat="1" ht="7" customHeight="1">
      <c r="B16" s="32"/>
      <c r="L16" s="32"/>
    </row>
    <row r="17" spans="2:12" s="1" customFormat="1" ht="12" customHeight="1">
      <c r="B17" s="32"/>
      <c r="D17" s="27" t="s">
        <v>27</v>
      </c>
      <c r="I17" s="27" t="s">
        <v>24</v>
      </c>
      <c r="J17" s="28" t="str">
        <f>'Rekapitulace stavby'!AN13</f>
        <v>Vyplň údaj</v>
      </c>
      <c r="L17" s="32"/>
    </row>
    <row r="18" spans="2:12" s="1" customFormat="1" ht="18" customHeight="1">
      <c r="B18" s="32"/>
      <c r="E18" s="227" t="str">
        <f>'Rekapitulace stavby'!E14</f>
        <v>Vyplň údaj</v>
      </c>
      <c r="F18" s="217"/>
      <c r="G18" s="217"/>
      <c r="H18" s="217"/>
      <c r="I18" s="27" t="s">
        <v>26</v>
      </c>
      <c r="J18" s="28" t="str">
        <f>'Rekapitulace stavby'!AN14</f>
        <v>Vyplň údaj</v>
      </c>
      <c r="L18" s="32"/>
    </row>
    <row r="19" spans="2:12" s="1" customFormat="1" ht="7" customHeight="1">
      <c r="B19" s="32"/>
      <c r="L19" s="32"/>
    </row>
    <row r="20" spans="2:12" s="1" customFormat="1" ht="12" customHeight="1">
      <c r="B20" s="32"/>
      <c r="D20" s="27" t="s">
        <v>29</v>
      </c>
      <c r="I20" s="27" t="s">
        <v>24</v>
      </c>
      <c r="J20" s="25" t="s">
        <v>1</v>
      </c>
      <c r="L20" s="32"/>
    </row>
    <row r="21" spans="2:12" s="1" customFormat="1" ht="18" customHeight="1">
      <c r="B21" s="32"/>
      <c r="E21" s="25"/>
      <c r="I21" s="27" t="s">
        <v>26</v>
      </c>
      <c r="J21" s="25" t="s">
        <v>1</v>
      </c>
      <c r="L21" s="32"/>
    </row>
    <row r="22" spans="2:12" s="1" customFormat="1" ht="7" customHeight="1">
      <c r="B22" s="32"/>
      <c r="L22" s="32"/>
    </row>
    <row r="23" spans="2:12" s="1" customFormat="1" ht="12" customHeight="1">
      <c r="B23" s="32"/>
      <c r="D23" s="27" t="s">
        <v>31</v>
      </c>
      <c r="I23" s="27" t="s">
        <v>24</v>
      </c>
      <c r="J23" s="25" t="str">
        <f>IF('Rekapitulace stavby'!AN19="","",'Rekapitulace stavby'!AN19)</f>
        <v/>
      </c>
      <c r="L23" s="32"/>
    </row>
    <row r="24" spans="2:12" s="1" customFormat="1" ht="18" customHeight="1">
      <c r="B24" s="32"/>
      <c r="E24" s="25" t="str">
        <f>IF('Rekapitulace stavby'!E20="","",'Rekapitulace stavby'!E20)</f>
        <v xml:space="preserve"> </v>
      </c>
      <c r="I24" s="27" t="s">
        <v>26</v>
      </c>
      <c r="J24" s="25" t="str">
        <f>IF('Rekapitulace stavby'!AN20="","",'Rekapitulace stavby'!AN20)</f>
        <v/>
      </c>
      <c r="L24" s="32"/>
    </row>
    <row r="25" spans="2:12" s="1" customFormat="1" ht="7" customHeight="1">
      <c r="B25" s="32"/>
      <c r="L25" s="32"/>
    </row>
    <row r="26" spans="2:12" s="1" customFormat="1" ht="12" customHeight="1">
      <c r="B26" s="32"/>
      <c r="D26" s="27" t="s">
        <v>32</v>
      </c>
      <c r="L26" s="32"/>
    </row>
    <row r="27" spans="2:12" s="7" customFormat="1" ht="16.5" customHeight="1">
      <c r="B27" s="85"/>
      <c r="E27" s="228" t="s">
        <v>968</v>
      </c>
      <c r="F27" s="228"/>
      <c r="G27" s="228"/>
      <c r="H27" s="228"/>
      <c r="L27" s="85"/>
    </row>
    <row r="28" spans="2:12" s="1" customFormat="1" ht="7" customHeight="1">
      <c r="B28" s="32"/>
      <c r="L28" s="32"/>
    </row>
    <row r="29" spans="2:12" s="1" customFormat="1" ht="7" customHeight="1">
      <c r="B29" s="32"/>
      <c r="D29" s="53"/>
      <c r="E29" s="53"/>
      <c r="F29" s="53"/>
      <c r="G29" s="53"/>
      <c r="H29" s="53"/>
      <c r="I29" s="53"/>
      <c r="J29" s="53"/>
      <c r="K29" s="53"/>
      <c r="L29" s="32"/>
    </row>
    <row r="30" spans="2:12" s="1" customFormat="1" ht="25.5" customHeight="1">
      <c r="B30" s="32"/>
      <c r="D30" s="86" t="s">
        <v>33</v>
      </c>
      <c r="J30" s="66">
        <f>ROUND(J140, 2)</f>
        <v>0</v>
      </c>
      <c r="L30" s="32"/>
    </row>
    <row r="31" spans="2:12" s="1" customFormat="1" ht="7" customHeight="1">
      <c r="B31" s="32"/>
      <c r="D31" s="53"/>
      <c r="E31" s="53"/>
      <c r="F31" s="53"/>
      <c r="G31" s="53"/>
      <c r="H31" s="53"/>
      <c r="I31" s="53"/>
      <c r="J31" s="53"/>
      <c r="K31" s="53"/>
      <c r="L31" s="32"/>
    </row>
    <row r="32" spans="2:12" s="1" customFormat="1" ht="14.5" customHeight="1">
      <c r="B32" s="32"/>
      <c r="F32" s="35" t="s">
        <v>35</v>
      </c>
      <c r="I32" s="35" t="s">
        <v>34</v>
      </c>
      <c r="J32" s="35" t="s">
        <v>36</v>
      </c>
      <c r="L32" s="32"/>
    </row>
    <row r="33" spans="2:12" s="1" customFormat="1" ht="14.5" customHeight="1">
      <c r="B33" s="32"/>
      <c r="D33" s="55" t="s">
        <v>37</v>
      </c>
      <c r="E33" s="27" t="s">
        <v>38</v>
      </c>
      <c r="F33" s="87">
        <f>ROUND((SUM(BE140:BE596)),  2)</f>
        <v>0</v>
      </c>
      <c r="I33" s="88">
        <v>0.21</v>
      </c>
      <c r="J33" s="87">
        <f>ROUND(((SUM(BE140:BE596))*I33),  2)</f>
        <v>0</v>
      </c>
      <c r="L33" s="32"/>
    </row>
    <row r="34" spans="2:12" s="1" customFormat="1" ht="14.5" customHeight="1">
      <c r="B34" s="32"/>
      <c r="E34" s="27" t="s">
        <v>39</v>
      </c>
      <c r="F34" s="87">
        <f>ROUND((SUM(BF140:BF596)),  2)</f>
        <v>0</v>
      </c>
      <c r="I34" s="88">
        <v>0.12</v>
      </c>
      <c r="J34" s="87">
        <f>ROUND(((SUM(BF140:BF596))*I34),  2)</f>
        <v>0</v>
      </c>
      <c r="L34" s="32"/>
    </row>
    <row r="35" spans="2:12" s="1" customFormat="1" ht="14.5" hidden="1" customHeight="1">
      <c r="B35" s="32"/>
      <c r="E35" s="27" t="s">
        <v>40</v>
      </c>
      <c r="F35" s="87">
        <f>ROUND((SUM(BG140:BG596)),  2)</f>
        <v>0</v>
      </c>
      <c r="I35" s="88">
        <v>0.21</v>
      </c>
      <c r="J35" s="87">
        <f>0</f>
        <v>0</v>
      </c>
      <c r="L35" s="32"/>
    </row>
    <row r="36" spans="2:12" s="1" customFormat="1" ht="14.5" hidden="1" customHeight="1">
      <c r="B36" s="32"/>
      <c r="E36" s="27" t="s">
        <v>41</v>
      </c>
      <c r="F36" s="87">
        <f>ROUND((SUM(BH140:BH596)),  2)</f>
        <v>0</v>
      </c>
      <c r="I36" s="88">
        <v>0.12</v>
      </c>
      <c r="J36" s="87">
        <f>0</f>
        <v>0</v>
      </c>
      <c r="L36" s="32"/>
    </row>
    <row r="37" spans="2:12" s="1" customFormat="1" ht="14.5" hidden="1" customHeight="1">
      <c r="B37" s="32"/>
      <c r="E37" s="27" t="s">
        <v>42</v>
      </c>
      <c r="F37" s="87">
        <f>ROUND((SUM(BI140:BI596)),  2)</f>
        <v>0</v>
      </c>
      <c r="I37" s="88">
        <v>0</v>
      </c>
      <c r="J37" s="87">
        <f>0</f>
        <v>0</v>
      </c>
      <c r="L37" s="32"/>
    </row>
    <row r="38" spans="2:12" s="1" customFormat="1" ht="7" customHeight="1">
      <c r="B38" s="32"/>
      <c r="L38" s="32"/>
    </row>
    <row r="39" spans="2:12" s="1" customFormat="1" ht="25.5" customHeight="1">
      <c r="B39" s="32"/>
      <c r="C39" s="89"/>
      <c r="D39" s="90" t="s">
        <v>43</v>
      </c>
      <c r="E39" s="57"/>
      <c r="F39" s="57"/>
      <c r="G39" s="91" t="s">
        <v>44</v>
      </c>
      <c r="H39" s="92" t="s">
        <v>45</v>
      </c>
      <c r="I39" s="57"/>
      <c r="J39" s="93">
        <f>SUM(J30:J37)</f>
        <v>0</v>
      </c>
      <c r="K39" s="94"/>
      <c r="L39" s="32"/>
    </row>
    <row r="40" spans="2:12" s="1" customFormat="1" ht="14.5" customHeight="1">
      <c r="B40" s="32"/>
      <c r="L40" s="32"/>
    </row>
    <row r="41" spans="2:12" ht="14.5" customHeight="1">
      <c r="B41" s="20"/>
      <c r="L41" s="20"/>
    </row>
    <row r="42" spans="2:12" ht="14.5" customHeight="1">
      <c r="B42" s="20"/>
      <c r="L42" s="20"/>
    </row>
    <row r="43" spans="2:12" ht="14.5" customHeight="1">
      <c r="B43" s="20"/>
      <c r="L43" s="20"/>
    </row>
    <row r="44" spans="2:12" ht="14.5" customHeight="1">
      <c r="B44" s="20"/>
      <c r="L44" s="20"/>
    </row>
    <row r="45" spans="2:12" ht="14.5" customHeight="1">
      <c r="B45" s="20"/>
      <c r="L45" s="20"/>
    </row>
    <row r="46" spans="2:12" ht="14.5" customHeight="1">
      <c r="B46" s="20"/>
      <c r="L46" s="20"/>
    </row>
    <row r="47" spans="2:12" ht="14.5" customHeight="1">
      <c r="B47" s="20"/>
      <c r="L47" s="20"/>
    </row>
    <row r="48" spans="2:12" ht="14.5" customHeight="1">
      <c r="B48" s="20"/>
      <c r="L48" s="20"/>
    </row>
    <row r="49" spans="2:12" ht="14.5" customHeight="1">
      <c r="B49" s="20"/>
      <c r="L49" s="20"/>
    </row>
    <row r="50" spans="2:12" s="1" customFormat="1" ht="14.5" customHeight="1">
      <c r="B50" s="32"/>
      <c r="D50" s="41" t="s">
        <v>46</v>
      </c>
      <c r="E50" s="42"/>
      <c r="F50" s="42"/>
      <c r="G50" s="41" t="s">
        <v>47</v>
      </c>
      <c r="H50" s="42"/>
      <c r="I50" s="42"/>
      <c r="J50" s="42"/>
      <c r="K50" s="42"/>
      <c r="L50" s="32"/>
    </row>
    <row r="51" spans="2:12">
      <c r="B51" s="20"/>
      <c r="L51" s="20"/>
    </row>
    <row r="52" spans="2:12">
      <c r="B52" s="20"/>
      <c r="L52" s="20"/>
    </row>
    <row r="53" spans="2:12">
      <c r="B53" s="20"/>
      <c r="L53" s="20"/>
    </row>
    <row r="54" spans="2:12">
      <c r="B54" s="20"/>
      <c r="L54" s="20"/>
    </row>
    <row r="55" spans="2:12">
      <c r="B55" s="20"/>
      <c r="L55" s="20"/>
    </row>
    <row r="56" spans="2:12">
      <c r="B56" s="20"/>
      <c r="L56" s="20"/>
    </row>
    <row r="57" spans="2:12">
      <c r="B57" s="20"/>
      <c r="L57" s="20"/>
    </row>
    <row r="58" spans="2:12">
      <c r="B58" s="20"/>
      <c r="L58" s="20"/>
    </row>
    <row r="59" spans="2:12">
      <c r="B59" s="20"/>
      <c r="L59" s="20"/>
    </row>
    <row r="60" spans="2:12">
      <c r="B60" s="20"/>
      <c r="L60" s="20"/>
    </row>
    <row r="61" spans="2:12" s="1" customFormat="1" ht="13">
      <c r="B61" s="32"/>
      <c r="D61" s="43" t="s">
        <v>48</v>
      </c>
      <c r="E61" s="34"/>
      <c r="F61" s="95" t="s">
        <v>49</v>
      </c>
      <c r="G61" s="43" t="s">
        <v>48</v>
      </c>
      <c r="H61" s="34"/>
      <c r="I61" s="34"/>
      <c r="J61" s="96" t="s">
        <v>49</v>
      </c>
      <c r="K61" s="34"/>
      <c r="L61" s="32"/>
    </row>
    <row r="62" spans="2:12">
      <c r="B62" s="20"/>
      <c r="L62" s="20"/>
    </row>
    <row r="63" spans="2:12">
      <c r="B63" s="20"/>
      <c r="L63" s="20"/>
    </row>
    <row r="64" spans="2:12">
      <c r="B64" s="20"/>
      <c r="L64" s="20"/>
    </row>
    <row r="65" spans="2:12" s="1" customFormat="1" ht="13">
      <c r="B65" s="32"/>
      <c r="D65" s="41" t="s">
        <v>50</v>
      </c>
      <c r="E65" s="42"/>
      <c r="F65" s="42"/>
      <c r="G65" s="41" t="s">
        <v>51</v>
      </c>
      <c r="H65" s="42"/>
      <c r="I65" s="42"/>
      <c r="J65" s="42"/>
      <c r="K65" s="42"/>
      <c r="L65" s="32"/>
    </row>
    <row r="66" spans="2:12">
      <c r="B66" s="20"/>
      <c r="L66" s="20"/>
    </row>
    <row r="67" spans="2:12">
      <c r="B67" s="20"/>
      <c r="L67" s="20"/>
    </row>
    <row r="68" spans="2:12">
      <c r="B68" s="20"/>
      <c r="L68" s="20"/>
    </row>
    <row r="69" spans="2:12">
      <c r="B69" s="20"/>
      <c r="L69" s="20"/>
    </row>
    <row r="70" spans="2:12">
      <c r="B70" s="20"/>
      <c r="L70" s="20"/>
    </row>
    <row r="71" spans="2:12">
      <c r="B71" s="20"/>
      <c r="L71" s="20"/>
    </row>
    <row r="72" spans="2:12">
      <c r="B72" s="20"/>
      <c r="L72" s="20"/>
    </row>
    <row r="73" spans="2:12">
      <c r="B73" s="20"/>
      <c r="L73" s="20"/>
    </row>
    <row r="74" spans="2:12">
      <c r="B74" s="20"/>
      <c r="L74" s="20"/>
    </row>
    <row r="75" spans="2:12">
      <c r="B75" s="20"/>
      <c r="L75" s="20"/>
    </row>
    <row r="76" spans="2:12" s="1" customFormat="1" ht="13">
      <c r="B76" s="32"/>
      <c r="D76" s="43" t="s">
        <v>48</v>
      </c>
      <c r="E76" s="34"/>
      <c r="F76" s="95" t="s">
        <v>49</v>
      </c>
      <c r="G76" s="43" t="s">
        <v>48</v>
      </c>
      <c r="H76" s="34"/>
      <c r="I76" s="34"/>
      <c r="J76" s="96" t="s">
        <v>49</v>
      </c>
      <c r="K76" s="34"/>
      <c r="L76" s="32"/>
    </row>
    <row r="77" spans="2:12" s="1" customFormat="1" ht="14.5" customHeight="1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2"/>
    </row>
    <row r="81" spans="2:47" s="1" customFormat="1" ht="7" customHeight="1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2"/>
    </row>
    <row r="82" spans="2:47" s="1" customFormat="1" ht="25" customHeight="1">
      <c r="B82" s="32"/>
      <c r="C82" s="21" t="s">
        <v>87</v>
      </c>
      <c r="L82" s="32"/>
    </row>
    <row r="83" spans="2:47" s="1" customFormat="1" ht="7" customHeight="1">
      <c r="B83" s="32"/>
      <c r="L83" s="32"/>
    </row>
    <row r="84" spans="2:47" s="1" customFormat="1" ht="12" customHeight="1">
      <c r="B84" s="32"/>
      <c r="C84" s="27" t="s">
        <v>15</v>
      </c>
      <c r="L84" s="32"/>
    </row>
    <row r="85" spans="2:47" s="1" customFormat="1" ht="16.5" customHeight="1">
      <c r="B85" s="32"/>
      <c r="E85" s="225" t="str">
        <f>E7</f>
        <v>Přístavba kotelny a administrativní části Pila Hrachovec</v>
      </c>
      <c r="F85" s="226"/>
      <c r="G85" s="226"/>
      <c r="H85" s="226"/>
      <c r="L85" s="32"/>
    </row>
    <row r="86" spans="2:47" s="1" customFormat="1" ht="12" customHeight="1">
      <c r="B86" s="32"/>
      <c r="C86" s="27" t="s">
        <v>85</v>
      </c>
      <c r="L86" s="32"/>
    </row>
    <row r="87" spans="2:47" s="1" customFormat="1" ht="16.5" customHeight="1">
      <c r="B87" s="32"/>
      <c r="E87" s="198" t="str">
        <f>E9</f>
        <v>SO 01 - Přístavba kotelny</v>
      </c>
      <c r="F87" s="224"/>
      <c r="G87" s="224"/>
      <c r="H87" s="224"/>
      <c r="L87" s="32"/>
    </row>
    <row r="88" spans="2:47" s="1" customFormat="1" ht="7" customHeight="1">
      <c r="B88" s="32"/>
      <c r="L88" s="32"/>
    </row>
    <row r="89" spans="2:47" s="1" customFormat="1" ht="12" customHeight="1">
      <c r="B89" s="32"/>
      <c r="C89" s="27" t="s">
        <v>19</v>
      </c>
      <c r="F89" s="25" t="str">
        <f>F12</f>
        <v xml:space="preserve"> </v>
      </c>
      <c r="I89" s="27" t="s">
        <v>21</v>
      </c>
      <c r="J89" s="52" t="str">
        <f>IF(J12="","",J12)</f>
        <v>30. 5. 2024</v>
      </c>
      <c r="L89" s="32"/>
    </row>
    <row r="90" spans="2:47" s="1" customFormat="1" ht="7" customHeight="1">
      <c r="B90" s="32"/>
      <c r="L90" s="32"/>
    </row>
    <row r="91" spans="2:47" s="1" customFormat="1" ht="15.25" customHeight="1">
      <c r="B91" s="32"/>
      <c r="C91" s="27" t="s">
        <v>23</v>
      </c>
      <c r="F91" s="25" t="str">
        <f>E15</f>
        <v>Pila Hrachovec s.r.o., Hrachovec 281, Valašské Mez</v>
      </c>
      <c r="I91" s="27" t="s">
        <v>29</v>
      </c>
      <c r="J91" s="30">
        <f>E21</f>
        <v>0</v>
      </c>
      <c r="L91" s="32"/>
    </row>
    <row r="92" spans="2:47" s="1" customFormat="1" ht="15.25" customHeight="1">
      <c r="B92" s="32"/>
      <c r="C92" s="27" t="s">
        <v>27</v>
      </c>
      <c r="F92" s="25" t="str">
        <f>IF(E18="","",E18)</f>
        <v>Vyplň údaj</v>
      </c>
      <c r="I92" s="27" t="s">
        <v>31</v>
      </c>
      <c r="J92" s="30" t="str">
        <f>E24</f>
        <v xml:space="preserve"> </v>
      </c>
      <c r="L92" s="32"/>
    </row>
    <row r="93" spans="2:47" s="1" customFormat="1" ht="10.25" customHeight="1">
      <c r="B93" s="32"/>
      <c r="L93" s="32"/>
    </row>
    <row r="94" spans="2:47" s="1" customFormat="1" ht="29.25" customHeight="1">
      <c r="B94" s="32"/>
      <c r="C94" s="97" t="s">
        <v>88</v>
      </c>
      <c r="D94" s="89"/>
      <c r="E94" s="89"/>
      <c r="F94" s="89"/>
      <c r="G94" s="89"/>
      <c r="H94" s="89"/>
      <c r="I94" s="89"/>
      <c r="J94" s="98" t="s">
        <v>89</v>
      </c>
      <c r="K94" s="89"/>
      <c r="L94" s="32"/>
    </row>
    <row r="95" spans="2:47" s="1" customFormat="1" ht="10.25" customHeight="1">
      <c r="B95" s="32"/>
      <c r="L95" s="32"/>
    </row>
    <row r="96" spans="2:47" s="1" customFormat="1" ht="22.75" customHeight="1">
      <c r="B96" s="32"/>
      <c r="C96" s="99" t="s">
        <v>90</v>
      </c>
      <c r="J96" s="66">
        <f>J140</f>
        <v>0</v>
      </c>
      <c r="L96" s="32"/>
      <c r="AU96" s="17" t="s">
        <v>91</v>
      </c>
    </row>
    <row r="97" spans="2:12" s="8" customFormat="1" ht="25" customHeight="1">
      <c r="B97" s="100"/>
      <c r="D97" s="101" t="s">
        <v>92</v>
      </c>
      <c r="E97" s="102"/>
      <c r="F97" s="102"/>
      <c r="G97" s="102"/>
      <c r="H97" s="102"/>
      <c r="I97" s="102"/>
      <c r="J97" s="103">
        <f>J141</f>
        <v>0</v>
      </c>
      <c r="L97" s="100"/>
    </row>
    <row r="98" spans="2:12" s="9" customFormat="1" ht="20" customHeight="1">
      <c r="B98" s="104"/>
      <c r="D98" s="105" t="s">
        <v>93</v>
      </c>
      <c r="E98" s="106"/>
      <c r="F98" s="106"/>
      <c r="G98" s="106"/>
      <c r="H98" s="106"/>
      <c r="I98" s="106"/>
      <c r="J98" s="107">
        <f>J142</f>
        <v>0</v>
      </c>
      <c r="L98" s="104"/>
    </row>
    <row r="99" spans="2:12" s="9" customFormat="1" ht="20" customHeight="1">
      <c r="B99" s="104"/>
      <c r="D99" s="105" t="s">
        <v>94</v>
      </c>
      <c r="E99" s="106"/>
      <c r="F99" s="106"/>
      <c r="G99" s="106"/>
      <c r="H99" s="106"/>
      <c r="I99" s="106"/>
      <c r="J99" s="107">
        <f>J154</f>
        <v>0</v>
      </c>
      <c r="L99" s="104"/>
    </row>
    <row r="100" spans="2:12" s="9" customFormat="1" ht="20" customHeight="1">
      <c r="B100" s="104"/>
      <c r="D100" s="105" t="s">
        <v>95</v>
      </c>
      <c r="E100" s="106"/>
      <c r="F100" s="106"/>
      <c r="G100" s="106"/>
      <c r="H100" s="106"/>
      <c r="I100" s="106"/>
      <c r="J100" s="107">
        <f>J188</f>
        <v>0</v>
      </c>
      <c r="L100" s="104"/>
    </row>
    <row r="101" spans="2:12" s="9" customFormat="1" ht="20" customHeight="1">
      <c r="B101" s="104"/>
      <c r="D101" s="105" t="s">
        <v>96</v>
      </c>
      <c r="E101" s="106"/>
      <c r="F101" s="106"/>
      <c r="G101" s="106"/>
      <c r="H101" s="106"/>
      <c r="I101" s="106"/>
      <c r="J101" s="107">
        <f>J242</f>
        <v>0</v>
      </c>
      <c r="L101" s="104"/>
    </row>
    <row r="102" spans="2:12" s="9" customFormat="1" ht="20" customHeight="1">
      <c r="B102" s="104"/>
      <c r="D102" s="105" t="s">
        <v>97</v>
      </c>
      <c r="E102" s="106"/>
      <c r="F102" s="106"/>
      <c r="G102" s="106"/>
      <c r="H102" s="106"/>
      <c r="I102" s="106"/>
      <c r="J102" s="107">
        <f>J267</f>
        <v>0</v>
      </c>
      <c r="L102" s="104"/>
    </row>
    <row r="103" spans="2:12" s="9" customFormat="1" ht="20" customHeight="1">
      <c r="B103" s="104"/>
      <c r="D103" s="105" t="s">
        <v>98</v>
      </c>
      <c r="E103" s="106"/>
      <c r="F103" s="106"/>
      <c r="G103" s="106"/>
      <c r="H103" s="106"/>
      <c r="I103" s="106"/>
      <c r="J103" s="107">
        <f>J343</f>
        <v>0</v>
      </c>
      <c r="L103" s="104"/>
    </row>
    <row r="104" spans="2:12" s="9" customFormat="1" ht="20" customHeight="1">
      <c r="B104" s="104"/>
      <c r="D104" s="105" t="s">
        <v>99</v>
      </c>
      <c r="E104" s="106"/>
      <c r="F104" s="106"/>
      <c r="G104" s="106"/>
      <c r="H104" s="106"/>
      <c r="I104" s="106"/>
      <c r="J104" s="107">
        <f>J375</f>
        <v>0</v>
      </c>
      <c r="L104" s="104"/>
    </row>
    <row r="105" spans="2:12" s="8" customFormat="1" ht="25" customHeight="1">
      <c r="B105" s="100"/>
      <c r="D105" s="101" t="s">
        <v>100</v>
      </c>
      <c r="E105" s="102"/>
      <c r="F105" s="102"/>
      <c r="G105" s="102"/>
      <c r="H105" s="102"/>
      <c r="I105" s="102"/>
      <c r="J105" s="103">
        <f>J377</f>
        <v>0</v>
      </c>
      <c r="L105" s="100"/>
    </row>
    <row r="106" spans="2:12" s="9" customFormat="1" ht="20" customHeight="1">
      <c r="B106" s="104"/>
      <c r="D106" s="105" t="s">
        <v>101</v>
      </c>
      <c r="E106" s="106"/>
      <c r="F106" s="106"/>
      <c r="G106" s="106"/>
      <c r="H106" s="106"/>
      <c r="I106" s="106"/>
      <c r="J106" s="107">
        <f>J378</f>
        <v>0</v>
      </c>
      <c r="L106" s="104"/>
    </row>
    <row r="107" spans="2:12" s="9" customFormat="1" ht="20" customHeight="1">
      <c r="B107" s="104"/>
      <c r="D107" s="105" t="s">
        <v>102</v>
      </c>
      <c r="E107" s="106"/>
      <c r="F107" s="106"/>
      <c r="G107" s="106"/>
      <c r="H107" s="106"/>
      <c r="I107" s="106"/>
      <c r="J107" s="107">
        <f>J395</f>
        <v>0</v>
      </c>
      <c r="L107" s="104"/>
    </row>
    <row r="108" spans="2:12" s="9" customFormat="1" ht="20" customHeight="1">
      <c r="B108" s="104"/>
      <c r="D108" s="105" t="s">
        <v>103</v>
      </c>
      <c r="E108" s="106"/>
      <c r="F108" s="106"/>
      <c r="G108" s="106"/>
      <c r="H108" s="106"/>
      <c r="I108" s="106"/>
      <c r="J108" s="107">
        <f>J415</f>
        <v>0</v>
      </c>
      <c r="L108" s="104"/>
    </row>
    <row r="109" spans="2:12" s="9" customFormat="1" ht="20" customHeight="1">
      <c r="B109" s="104"/>
      <c r="D109" s="105" t="s">
        <v>104</v>
      </c>
      <c r="E109" s="106"/>
      <c r="F109" s="106"/>
      <c r="G109" s="106"/>
      <c r="H109" s="106"/>
      <c r="I109" s="106"/>
      <c r="J109" s="107">
        <f>J471</f>
        <v>0</v>
      </c>
      <c r="L109" s="104"/>
    </row>
    <row r="110" spans="2:12" s="9" customFormat="1" ht="20" customHeight="1">
      <c r="B110" s="104"/>
      <c r="D110" s="105" t="s">
        <v>105</v>
      </c>
      <c r="E110" s="106"/>
      <c r="F110" s="106"/>
      <c r="G110" s="106"/>
      <c r="H110" s="106"/>
      <c r="I110" s="106"/>
      <c r="J110" s="107">
        <f>J482</f>
        <v>0</v>
      </c>
      <c r="L110" s="104"/>
    </row>
    <row r="111" spans="2:12" s="9" customFormat="1" ht="20" customHeight="1">
      <c r="B111" s="104"/>
      <c r="D111" s="105" t="s">
        <v>106</v>
      </c>
      <c r="E111" s="106"/>
      <c r="F111" s="106"/>
      <c r="G111" s="106"/>
      <c r="H111" s="106"/>
      <c r="I111" s="106"/>
      <c r="J111" s="107">
        <f>J490</f>
        <v>0</v>
      </c>
      <c r="L111" s="104"/>
    </row>
    <row r="112" spans="2:12" s="9" customFormat="1" ht="20" customHeight="1">
      <c r="B112" s="104"/>
      <c r="D112" s="105" t="s">
        <v>107</v>
      </c>
      <c r="E112" s="106"/>
      <c r="F112" s="106"/>
      <c r="G112" s="106"/>
      <c r="H112" s="106"/>
      <c r="I112" s="106"/>
      <c r="J112" s="107">
        <f>J495</f>
        <v>0</v>
      </c>
      <c r="L112" s="104"/>
    </row>
    <row r="113" spans="2:12" s="9" customFormat="1" ht="20" customHeight="1">
      <c r="B113" s="104"/>
      <c r="D113" s="105" t="s">
        <v>108</v>
      </c>
      <c r="E113" s="106"/>
      <c r="F113" s="106"/>
      <c r="G113" s="106"/>
      <c r="H113" s="106"/>
      <c r="I113" s="106"/>
      <c r="J113" s="107">
        <f>J508</f>
        <v>0</v>
      </c>
      <c r="L113" s="104"/>
    </row>
    <row r="114" spans="2:12" s="9" customFormat="1" ht="20" customHeight="1">
      <c r="B114" s="104"/>
      <c r="D114" s="105" t="s">
        <v>109</v>
      </c>
      <c r="E114" s="106"/>
      <c r="F114" s="106"/>
      <c r="G114" s="106"/>
      <c r="H114" s="106"/>
      <c r="I114" s="106"/>
      <c r="J114" s="107">
        <f>J526</f>
        <v>0</v>
      </c>
      <c r="L114" s="104"/>
    </row>
    <row r="115" spans="2:12" s="9" customFormat="1" ht="20" customHeight="1">
      <c r="B115" s="104"/>
      <c r="D115" s="105" t="s">
        <v>110</v>
      </c>
      <c r="E115" s="106"/>
      <c r="F115" s="106"/>
      <c r="G115" s="106"/>
      <c r="H115" s="106"/>
      <c r="I115" s="106"/>
      <c r="J115" s="107">
        <f>J568</f>
        <v>0</v>
      </c>
      <c r="L115" s="104"/>
    </row>
    <row r="116" spans="2:12" s="8" customFormat="1" ht="25" customHeight="1">
      <c r="B116" s="100"/>
      <c r="D116" s="101" t="s">
        <v>111</v>
      </c>
      <c r="E116" s="102"/>
      <c r="F116" s="102"/>
      <c r="G116" s="102"/>
      <c r="H116" s="102"/>
      <c r="I116" s="102"/>
      <c r="J116" s="103">
        <f>J585</f>
        <v>0</v>
      </c>
      <c r="L116" s="100"/>
    </row>
    <row r="117" spans="2:12" s="9" customFormat="1" ht="20" customHeight="1">
      <c r="B117" s="104"/>
      <c r="D117" s="105" t="s">
        <v>112</v>
      </c>
      <c r="E117" s="106"/>
      <c r="F117" s="106"/>
      <c r="G117" s="106"/>
      <c r="H117" s="106"/>
      <c r="I117" s="106"/>
      <c r="J117" s="107">
        <f>J586</f>
        <v>0</v>
      </c>
      <c r="L117" s="104"/>
    </row>
    <row r="118" spans="2:12" s="8" customFormat="1" ht="25" customHeight="1">
      <c r="B118" s="100"/>
      <c r="D118" s="101" t="s">
        <v>113</v>
      </c>
      <c r="E118" s="102"/>
      <c r="F118" s="102"/>
      <c r="G118" s="102"/>
      <c r="H118" s="102"/>
      <c r="I118" s="102"/>
      <c r="J118" s="103">
        <f>J592</f>
        <v>0</v>
      </c>
      <c r="L118" s="100"/>
    </row>
    <row r="119" spans="2:12" s="9" customFormat="1" ht="20" customHeight="1">
      <c r="B119" s="104"/>
      <c r="D119" s="105" t="s">
        <v>114</v>
      </c>
      <c r="E119" s="106"/>
      <c r="F119" s="106"/>
      <c r="G119" s="106"/>
      <c r="H119" s="106"/>
      <c r="I119" s="106"/>
      <c r="J119" s="107">
        <f>J593</f>
        <v>0</v>
      </c>
      <c r="L119" s="104"/>
    </row>
    <row r="120" spans="2:12" s="9" customFormat="1" ht="20" customHeight="1">
      <c r="B120" s="104"/>
      <c r="D120" s="105" t="s">
        <v>115</v>
      </c>
      <c r="E120" s="106"/>
      <c r="F120" s="106"/>
      <c r="G120" s="106"/>
      <c r="H120" s="106"/>
      <c r="I120" s="106"/>
      <c r="J120" s="107">
        <f>J595</f>
        <v>0</v>
      </c>
      <c r="L120" s="104"/>
    </row>
    <row r="121" spans="2:12" s="1" customFormat="1" ht="21.75" customHeight="1">
      <c r="B121" s="32"/>
      <c r="L121" s="32"/>
    </row>
    <row r="122" spans="2:12" s="1" customFormat="1" ht="7" customHeight="1">
      <c r="B122" s="44"/>
      <c r="C122" s="45"/>
      <c r="D122" s="45"/>
      <c r="E122" s="45"/>
      <c r="F122" s="45"/>
      <c r="G122" s="45"/>
      <c r="H122" s="45"/>
      <c r="I122" s="45"/>
      <c r="J122" s="45"/>
      <c r="K122" s="45"/>
      <c r="L122" s="32"/>
    </row>
    <row r="126" spans="2:12" s="1" customFormat="1" ht="7" customHeight="1">
      <c r="B126" s="46"/>
      <c r="C126" s="47"/>
      <c r="D126" s="47"/>
      <c r="E126" s="47"/>
      <c r="F126" s="47"/>
      <c r="G126" s="47"/>
      <c r="H126" s="47"/>
      <c r="I126" s="47"/>
      <c r="J126" s="47"/>
      <c r="K126" s="47"/>
      <c r="L126" s="32"/>
    </row>
    <row r="127" spans="2:12" s="1" customFormat="1" ht="25" customHeight="1">
      <c r="B127" s="32"/>
      <c r="C127" s="21" t="s">
        <v>116</v>
      </c>
      <c r="L127" s="32"/>
    </row>
    <row r="128" spans="2:12" s="1" customFormat="1" ht="7" customHeight="1">
      <c r="B128" s="32"/>
      <c r="L128" s="32"/>
    </row>
    <row r="129" spans="2:65" s="1" customFormat="1" ht="12" customHeight="1">
      <c r="B129" s="32"/>
      <c r="C129" s="27" t="s">
        <v>15</v>
      </c>
      <c r="L129" s="32"/>
    </row>
    <row r="130" spans="2:65" s="1" customFormat="1" ht="16.5" customHeight="1">
      <c r="B130" s="32"/>
      <c r="E130" s="225" t="str">
        <f>E7</f>
        <v>Přístavba kotelny a administrativní části Pila Hrachovec</v>
      </c>
      <c r="F130" s="226"/>
      <c r="G130" s="226"/>
      <c r="H130" s="226"/>
      <c r="L130" s="32"/>
    </row>
    <row r="131" spans="2:65" s="1" customFormat="1" ht="12" customHeight="1">
      <c r="B131" s="32"/>
      <c r="C131" s="27" t="s">
        <v>85</v>
      </c>
      <c r="L131" s="32"/>
    </row>
    <row r="132" spans="2:65" s="1" customFormat="1" ht="16.5" customHeight="1">
      <c r="B132" s="32"/>
      <c r="E132" s="198" t="str">
        <f>E9</f>
        <v>SO 01 - Přístavba kotelny</v>
      </c>
      <c r="F132" s="224"/>
      <c r="G132" s="224"/>
      <c r="H132" s="224"/>
      <c r="L132" s="32"/>
    </row>
    <row r="133" spans="2:65" s="1" customFormat="1" ht="7" customHeight="1">
      <c r="B133" s="32"/>
      <c r="L133" s="32"/>
    </row>
    <row r="134" spans="2:65" s="1" customFormat="1" ht="12" customHeight="1">
      <c r="B134" s="32"/>
      <c r="C134" s="27" t="s">
        <v>19</v>
      </c>
      <c r="F134" s="25" t="str">
        <f>F12</f>
        <v xml:space="preserve"> </v>
      </c>
      <c r="I134" s="27" t="s">
        <v>21</v>
      </c>
      <c r="J134" s="52" t="str">
        <f>IF(J12="","",J12)</f>
        <v>30. 5. 2024</v>
      </c>
      <c r="L134" s="32"/>
    </row>
    <row r="135" spans="2:65" s="1" customFormat="1" ht="7" customHeight="1">
      <c r="B135" s="32"/>
      <c r="L135" s="32"/>
    </row>
    <row r="136" spans="2:65" s="1" customFormat="1" ht="15.25" customHeight="1">
      <c r="B136" s="32"/>
      <c r="C136" s="27" t="s">
        <v>23</v>
      </c>
      <c r="F136" s="25" t="str">
        <f>E15</f>
        <v>Pila Hrachovec s.r.o., Hrachovec 281, Valašské Mez</v>
      </c>
      <c r="I136" s="27" t="s">
        <v>29</v>
      </c>
      <c r="J136" s="30"/>
      <c r="L136" s="32"/>
    </row>
    <row r="137" spans="2:65" s="1" customFormat="1" ht="15.25" customHeight="1">
      <c r="B137" s="32"/>
      <c r="C137" s="27" t="s">
        <v>27</v>
      </c>
      <c r="F137" s="25" t="str">
        <f>IF(E18="","",E18)</f>
        <v>Vyplň údaj</v>
      </c>
      <c r="I137" s="27" t="s">
        <v>31</v>
      </c>
      <c r="J137" s="30" t="str">
        <f>E24</f>
        <v xml:space="preserve"> </v>
      </c>
      <c r="L137" s="32"/>
    </row>
    <row r="138" spans="2:65" s="1" customFormat="1" ht="10.25" customHeight="1">
      <c r="B138" s="32"/>
      <c r="L138" s="32"/>
    </row>
    <row r="139" spans="2:65" s="10" customFormat="1" ht="29.25" customHeight="1">
      <c r="B139" s="108"/>
      <c r="C139" s="109" t="s">
        <v>117</v>
      </c>
      <c r="D139" s="110" t="s">
        <v>58</v>
      </c>
      <c r="E139" s="110" t="s">
        <v>54</v>
      </c>
      <c r="F139" s="110" t="s">
        <v>55</v>
      </c>
      <c r="G139" s="110" t="s">
        <v>118</v>
      </c>
      <c r="H139" s="110" t="s">
        <v>119</v>
      </c>
      <c r="I139" s="110" t="s">
        <v>120</v>
      </c>
      <c r="J139" s="110" t="s">
        <v>89</v>
      </c>
      <c r="K139" s="111" t="s">
        <v>121</v>
      </c>
      <c r="L139" s="108"/>
      <c r="M139" s="59" t="s">
        <v>1</v>
      </c>
      <c r="N139" s="60" t="s">
        <v>37</v>
      </c>
      <c r="O139" s="60" t="s">
        <v>122</v>
      </c>
      <c r="P139" s="60" t="s">
        <v>123</v>
      </c>
      <c r="Q139" s="60" t="s">
        <v>124</v>
      </c>
      <c r="R139" s="60" t="s">
        <v>125</v>
      </c>
      <c r="S139" s="60" t="s">
        <v>126</v>
      </c>
      <c r="T139" s="61" t="s">
        <v>127</v>
      </c>
    </row>
    <row r="140" spans="2:65" s="1" customFormat="1" ht="22.75" customHeight="1">
      <c r="B140" s="32"/>
      <c r="C140" s="64" t="s">
        <v>128</v>
      </c>
      <c r="J140" s="112">
        <f>BK140</f>
        <v>0</v>
      </c>
      <c r="L140" s="32"/>
      <c r="M140" s="62"/>
      <c r="N140" s="53"/>
      <c r="O140" s="53"/>
      <c r="P140" s="113">
        <f>P141+P377+P585+P592</f>
        <v>0</v>
      </c>
      <c r="Q140" s="53"/>
      <c r="R140" s="113">
        <f>R141+R377+R585+R592</f>
        <v>772.21597322999992</v>
      </c>
      <c r="S140" s="53"/>
      <c r="T140" s="114">
        <f>T141+T377+T585+T592</f>
        <v>1.875</v>
      </c>
      <c r="AT140" s="17" t="s">
        <v>72</v>
      </c>
      <c r="AU140" s="17" t="s">
        <v>91</v>
      </c>
      <c r="BK140" s="115">
        <f>BK141+BK377+BK585+BK592</f>
        <v>0</v>
      </c>
    </row>
    <row r="141" spans="2:65" s="11" customFormat="1" ht="26" customHeight="1">
      <c r="B141" s="116"/>
      <c r="D141" s="117" t="s">
        <v>72</v>
      </c>
      <c r="E141" s="118" t="s">
        <v>129</v>
      </c>
      <c r="F141" s="118" t="s">
        <v>130</v>
      </c>
      <c r="I141" s="119"/>
      <c r="J141" s="120">
        <f>BK141</f>
        <v>0</v>
      </c>
      <c r="L141" s="116"/>
      <c r="M141" s="121"/>
      <c r="P141" s="122">
        <f>P142+P154+P188+P242+P267+P343+P375</f>
        <v>0</v>
      </c>
      <c r="R141" s="122">
        <f>R142+R154+R188+R242+R267+R343+R375</f>
        <v>742.54825705999997</v>
      </c>
      <c r="T141" s="123">
        <f>T142+T154+T188+T242+T267+T343+T375</f>
        <v>1.875</v>
      </c>
      <c r="AR141" s="117" t="s">
        <v>81</v>
      </c>
      <c r="AT141" s="124" t="s">
        <v>72</v>
      </c>
      <c r="AU141" s="124" t="s">
        <v>73</v>
      </c>
      <c r="AY141" s="117" t="s">
        <v>131</v>
      </c>
      <c r="BK141" s="125">
        <f>BK142+BK154+BK188+BK242+BK267+BK343+BK375</f>
        <v>0</v>
      </c>
    </row>
    <row r="142" spans="2:65" s="11" customFormat="1" ht="22.75" customHeight="1">
      <c r="B142" s="116"/>
      <c r="D142" s="117" t="s">
        <v>72</v>
      </c>
      <c r="E142" s="126" t="s">
        <v>81</v>
      </c>
      <c r="F142" s="126" t="s">
        <v>132</v>
      </c>
      <c r="I142" s="119"/>
      <c r="J142" s="127">
        <f>BK142</f>
        <v>0</v>
      </c>
      <c r="L142" s="116"/>
      <c r="M142" s="121"/>
      <c r="P142" s="122">
        <f>SUM(P143:P153)</f>
        <v>0</v>
      </c>
      <c r="R142" s="122">
        <f>SUM(R143:R153)</f>
        <v>0</v>
      </c>
      <c r="T142" s="123">
        <f>SUM(T143:T153)</f>
        <v>0</v>
      </c>
      <c r="AR142" s="117" t="s">
        <v>81</v>
      </c>
      <c r="AT142" s="124" t="s">
        <v>72</v>
      </c>
      <c r="AU142" s="124" t="s">
        <v>81</v>
      </c>
      <c r="AY142" s="117" t="s">
        <v>131</v>
      </c>
      <c r="BK142" s="125">
        <f>SUM(BK143:BK153)</f>
        <v>0</v>
      </c>
    </row>
    <row r="143" spans="2:65" s="1" customFormat="1" ht="33" customHeight="1">
      <c r="B143" s="128"/>
      <c r="C143" s="129" t="s">
        <v>81</v>
      </c>
      <c r="D143" s="129" t="s">
        <v>133</v>
      </c>
      <c r="E143" s="130" t="s">
        <v>134</v>
      </c>
      <c r="F143" s="131" t="s">
        <v>135</v>
      </c>
      <c r="G143" s="132" t="s">
        <v>136</v>
      </c>
      <c r="H143" s="133">
        <v>180.96899999999999</v>
      </c>
      <c r="I143" s="134"/>
      <c r="J143" s="135">
        <f>ROUND(I143*H143,2)</f>
        <v>0</v>
      </c>
      <c r="K143" s="131" t="s">
        <v>137</v>
      </c>
      <c r="L143" s="32"/>
      <c r="M143" s="136" t="s">
        <v>1</v>
      </c>
      <c r="N143" s="137" t="s">
        <v>38</v>
      </c>
      <c r="P143" s="138">
        <f>O143*H143</f>
        <v>0</v>
      </c>
      <c r="Q143" s="138">
        <v>0</v>
      </c>
      <c r="R143" s="138">
        <f>Q143*H143</f>
        <v>0</v>
      </c>
      <c r="S143" s="138">
        <v>0</v>
      </c>
      <c r="T143" s="139">
        <f>S143*H143</f>
        <v>0</v>
      </c>
      <c r="AR143" s="140" t="s">
        <v>138</v>
      </c>
      <c r="AT143" s="140" t="s">
        <v>133</v>
      </c>
      <c r="AU143" s="140" t="s">
        <v>83</v>
      </c>
      <c r="AY143" s="17" t="s">
        <v>131</v>
      </c>
      <c r="BE143" s="141">
        <f>IF(N143="základní",J143,0)</f>
        <v>0</v>
      </c>
      <c r="BF143" s="141">
        <f>IF(N143="snížená",J143,0)</f>
        <v>0</v>
      </c>
      <c r="BG143" s="141">
        <f>IF(N143="zákl. přenesená",J143,0)</f>
        <v>0</v>
      </c>
      <c r="BH143" s="141">
        <f>IF(N143="sníž. přenesená",J143,0)</f>
        <v>0</v>
      </c>
      <c r="BI143" s="141">
        <f>IF(N143="nulová",J143,0)</f>
        <v>0</v>
      </c>
      <c r="BJ143" s="17" t="s">
        <v>81</v>
      </c>
      <c r="BK143" s="141">
        <f>ROUND(I143*H143,2)</f>
        <v>0</v>
      </c>
      <c r="BL143" s="17" t="s">
        <v>138</v>
      </c>
      <c r="BM143" s="140" t="s">
        <v>139</v>
      </c>
    </row>
    <row r="144" spans="2:65" s="12" customFormat="1" ht="12">
      <c r="B144" s="142"/>
      <c r="D144" s="143" t="s">
        <v>140</v>
      </c>
      <c r="E144" s="144" t="s">
        <v>1</v>
      </c>
      <c r="F144" s="145" t="s">
        <v>141</v>
      </c>
      <c r="H144" s="146">
        <v>180.96899999999999</v>
      </c>
      <c r="I144" s="147"/>
      <c r="L144" s="142"/>
      <c r="M144" s="148"/>
      <c r="T144" s="149"/>
      <c r="AT144" s="144" t="s">
        <v>140</v>
      </c>
      <c r="AU144" s="144" t="s">
        <v>83</v>
      </c>
      <c r="AV144" s="12" t="s">
        <v>83</v>
      </c>
      <c r="AW144" s="12" t="s">
        <v>30</v>
      </c>
      <c r="AX144" s="12" t="s">
        <v>81</v>
      </c>
      <c r="AY144" s="144" t="s">
        <v>131</v>
      </c>
    </row>
    <row r="145" spans="2:65" s="1" customFormat="1" ht="33" customHeight="1">
      <c r="B145" s="128"/>
      <c r="C145" s="129" t="s">
        <v>83</v>
      </c>
      <c r="D145" s="129" t="s">
        <v>133</v>
      </c>
      <c r="E145" s="130" t="s">
        <v>142</v>
      </c>
      <c r="F145" s="131" t="s">
        <v>143</v>
      </c>
      <c r="G145" s="132" t="s">
        <v>136</v>
      </c>
      <c r="H145" s="133">
        <v>73.304000000000002</v>
      </c>
      <c r="I145" s="134"/>
      <c r="J145" s="135">
        <f>ROUND(I145*H145,2)</f>
        <v>0</v>
      </c>
      <c r="K145" s="131" t="s">
        <v>137</v>
      </c>
      <c r="L145" s="32"/>
      <c r="M145" s="136" t="s">
        <v>1</v>
      </c>
      <c r="N145" s="137" t="s">
        <v>38</v>
      </c>
      <c r="P145" s="138">
        <f>O145*H145</f>
        <v>0</v>
      </c>
      <c r="Q145" s="138">
        <v>0</v>
      </c>
      <c r="R145" s="138">
        <f>Q145*H145</f>
        <v>0</v>
      </c>
      <c r="S145" s="138">
        <v>0</v>
      </c>
      <c r="T145" s="139">
        <f>S145*H145</f>
        <v>0</v>
      </c>
      <c r="AR145" s="140" t="s">
        <v>138</v>
      </c>
      <c r="AT145" s="140" t="s">
        <v>133</v>
      </c>
      <c r="AU145" s="140" t="s">
        <v>83</v>
      </c>
      <c r="AY145" s="17" t="s">
        <v>131</v>
      </c>
      <c r="BE145" s="141">
        <f>IF(N145="základní",J145,0)</f>
        <v>0</v>
      </c>
      <c r="BF145" s="141">
        <f>IF(N145="snížená",J145,0)</f>
        <v>0</v>
      </c>
      <c r="BG145" s="141">
        <f>IF(N145="zákl. přenesená",J145,0)</f>
        <v>0</v>
      </c>
      <c r="BH145" s="141">
        <f>IF(N145="sníž. přenesená",J145,0)</f>
        <v>0</v>
      </c>
      <c r="BI145" s="141">
        <f>IF(N145="nulová",J145,0)</f>
        <v>0</v>
      </c>
      <c r="BJ145" s="17" t="s">
        <v>81</v>
      </c>
      <c r="BK145" s="141">
        <f>ROUND(I145*H145,2)</f>
        <v>0</v>
      </c>
      <c r="BL145" s="17" t="s">
        <v>138</v>
      </c>
      <c r="BM145" s="140" t="s">
        <v>144</v>
      </c>
    </row>
    <row r="146" spans="2:65" s="12" customFormat="1" ht="24">
      <c r="B146" s="142"/>
      <c r="D146" s="143" t="s">
        <v>140</v>
      </c>
      <c r="E146" s="144" t="s">
        <v>1</v>
      </c>
      <c r="F146" s="145" t="s">
        <v>145</v>
      </c>
      <c r="H146" s="146">
        <v>73.304000000000002</v>
      </c>
      <c r="I146" s="147"/>
      <c r="L146" s="142"/>
      <c r="M146" s="148"/>
      <c r="T146" s="149"/>
      <c r="AT146" s="144" t="s">
        <v>140</v>
      </c>
      <c r="AU146" s="144" t="s">
        <v>83</v>
      </c>
      <c r="AV146" s="12" t="s">
        <v>83</v>
      </c>
      <c r="AW146" s="12" t="s">
        <v>30</v>
      </c>
      <c r="AX146" s="12" t="s">
        <v>81</v>
      </c>
      <c r="AY146" s="144" t="s">
        <v>131</v>
      </c>
    </row>
    <row r="147" spans="2:65" s="1" customFormat="1" ht="37.75" customHeight="1">
      <c r="B147" s="128"/>
      <c r="C147" s="129" t="s">
        <v>146</v>
      </c>
      <c r="D147" s="129" t="s">
        <v>133</v>
      </c>
      <c r="E147" s="130" t="s">
        <v>147</v>
      </c>
      <c r="F147" s="131" t="s">
        <v>148</v>
      </c>
      <c r="G147" s="132" t="s">
        <v>136</v>
      </c>
      <c r="H147" s="133">
        <v>204.273</v>
      </c>
      <c r="I147" s="134"/>
      <c r="J147" s="135">
        <f>ROUND(I147*H147,2)</f>
        <v>0</v>
      </c>
      <c r="K147" s="131" t="s">
        <v>137</v>
      </c>
      <c r="L147" s="32"/>
      <c r="M147" s="136" t="s">
        <v>1</v>
      </c>
      <c r="N147" s="137" t="s">
        <v>38</v>
      </c>
      <c r="P147" s="138">
        <f>O147*H147</f>
        <v>0</v>
      </c>
      <c r="Q147" s="138">
        <v>0</v>
      </c>
      <c r="R147" s="138">
        <f>Q147*H147</f>
        <v>0</v>
      </c>
      <c r="S147" s="138">
        <v>0</v>
      </c>
      <c r="T147" s="139">
        <f>S147*H147</f>
        <v>0</v>
      </c>
      <c r="AR147" s="140" t="s">
        <v>138</v>
      </c>
      <c r="AT147" s="140" t="s">
        <v>133</v>
      </c>
      <c r="AU147" s="140" t="s">
        <v>83</v>
      </c>
      <c r="AY147" s="17" t="s">
        <v>131</v>
      </c>
      <c r="BE147" s="141">
        <f>IF(N147="základní",J147,0)</f>
        <v>0</v>
      </c>
      <c r="BF147" s="141">
        <f>IF(N147="snížená",J147,0)</f>
        <v>0</v>
      </c>
      <c r="BG147" s="141">
        <f>IF(N147="zákl. přenesená",J147,0)</f>
        <v>0</v>
      </c>
      <c r="BH147" s="141">
        <f>IF(N147="sníž. přenesená",J147,0)</f>
        <v>0</v>
      </c>
      <c r="BI147" s="141">
        <f>IF(N147="nulová",J147,0)</f>
        <v>0</v>
      </c>
      <c r="BJ147" s="17" t="s">
        <v>81</v>
      </c>
      <c r="BK147" s="141">
        <f>ROUND(I147*H147,2)</f>
        <v>0</v>
      </c>
      <c r="BL147" s="17" t="s">
        <v>138</v>
      </c>
      <c r="BM147" s="140" t="s">
        <v>149</v>
      </c>
    </row>
    <row r="148" spans="2:65" s="12" customFormat="1" ht="12">
      <c r="B148" s="142"/>
      <c r="D148" s="143" t="s">
        <v>140</v>
      </c>
      <c r="E148" s="144" t="s">
        <v>1</v>
      </c>
      <c r="F148" s="145" t="s">
        <v>150</v>
      </c>
      <c r="H148" s="146">
        <v>204.273</v>
      </c>
      <c r="I148" s="147"/>
      <c r="L148" s="142"/>
      <c r="M148" s="148"/>
      <c r="T148" s="149"/>
      <c r="AT148" s="144" t="s">
        <v>140</v>
      </c>
      <c r="AU148" s="144" t="s">
        <v>83</v>
      </c>
      <c r="AV148" s="12" t="s">
        <v>83</v>
      </c>
      <c r="AW148" s="12" t="s">
        <v>30</v>
      </c>
      <c r="AX148" s="12" t="s">
        <v>81</v>
      </c>
      <c r="AY148" s="144" t="s">
        <v>131</v>
      </c>
    </row>
    <row r="149" spans="2:65" s="1" customFormat="1" ht="24.25" customHeight="1">
      <c r="B149" s="128"/>
      <c r="C149" s="129" t="s">
        <v>138</v>
      </c>
      <c r="D149" s="129" t="s">
        <v>133</v>
      </c>
      <c r="E149" s="130" t="s">
        <v>151</v>
      </c>
      <c r="F149" s="131" t="s">
        <v>152</v>
      </c>
      <c r="G149" s="132" t="s">
        <v>136</v>
      </c>
      <c r="H149" s="133">
        <v>50</v>
      </c>
      <c r="I149" s="134"/>
      <c r="J149" s="135">
        <f>ROUND(I149*H149,2)</f>
        <v>0</v>
      </c>
      <c r="K149" s="131" t="s">
        <v>137</v>
      </c>
      <c r="L149" s="32"/>
      <c r="M149" s="136" t="s">
        <v>1</v>
      </c>
      <c r="N149" s="137" t="s">
        <v>38</v>
      </c>
      <c r="P149" s="138">
        <f>O149*H149</f>
        <v>0</v>
      </c>
      <c r="Q149" s="138">
        <v>0</v>
      </c>
      <c r="R149" s="138">
        <f>Q149*H149</f>
        <v>0</v>
      </c>
      <c r="S149" s="138">
        <v>0</v>
      </c>
      <c r="T149" s="139">
        <f>S149*H149</f>
        <v>0</v>
      </c>
      <c r="AR149" s="140" t="s">
        <v>138</v>
      </c>
      <c r="AT149" s="140" t="s">
        <v>133</v>
      </c>
      <c r="AU149" s="140" t="s">
        <v>83</v>
      </c>
      <c r="AY149" s="17" t="s">
        <v>131</v>
      </c>
      <c r="BE149" s="141">
        <f>IF(N149="základní",J149,0)</f>
        <v>0</v>
      </c>
      <c r="BF149" s="141">
        <f>IF(N149="snížená",J149,0)</f>
        <v>0</v>
      </c>
      <c r="BG149" s="141">
        <f>IF(N149="zákl. přenesená",J149,0)</f>
        <v>0</v>
      </c>
      <c r="BH149" s="141">
        <f>IF(N149="sníž. přenesená",J149,0)</f>
        <v>0</v>
      </c>
      <c r="BI149" s="141">
        <f>IF(N149="nulová",J149,0)</f>
        <v>0</v>
      </c>
      <c r="BJ149" s="17" t="s">
        <v>81</v>
      </c>
      <c r="BK149" s="141">
        <f>ROUND(I149*H149,2)</f>
        <v>0</v>
      </c>
      <c r="BL149" s="17" t="s">
        <v>138</v>
      </c>
      <c r="BM149" s="140" t="s">
        <v>153</v>
      </c>
    </row>
    <row r="150" spans="2:65" s="12" customFormat="1" ht="12">
      <c r="B150" s="142"/>
      <c r="D150" s="143" t="s">
        <v>140</v>
      </c>
      <c r="E150" s="144" t="s">
        <v>1</v>
      </c>
      <c r="F150" s="145" t="s">
        <v>154</v>
      </c>
      <c r="H150" s="146">
        <v>50</v>
      </c>
      <c r="I150" s="147"/>
      <c r="L150" s="142"/>
      <c r="M150" s="148"/>
      <c r="T150" s="149"/>
      <c r="AT150" s="144" t="s">
        <v>140</v>
      </c>
      <c r="AU150" s="144" t="s">
        <v>83</v>
      </c>
      <c r="AV150" s="12" t="s">
        <v>83</v>
      </c>
      <c r="AW150" s="12" t="s">
        <v>30</v>
      </c>
      <c r="AX150" s="12" t="s">
        <v>81</v>
      </c>
      <c r="AY150" s="144" t="s">
        <v>131</v>
      </c>
    </row>
    <row r="151" spans="2:65" s="1" customFormat="1" ht="33" customHeight="1">
      <c r="B151" s="128"/>
      <c r="C151" s="129" t="s">
        <v>155</v>
      </c>
      <c r="D151" s="129" t="s">
        <v>133</v>
      </c>
      <c r="E151" s="130" t="s">
        <v>156</v>
      </c>
      <c r="F151" s="131" t="s">
        <v>969</v>
      </c>
      <c r="G151" s="132" t="s">
        <v>157</v>
      </c>
      <c r="H151" s="133">
        <v>408.54599999999999</v>
      </c>
      <c r="I151" s="134"/>
      <c r="J151" s="135">
        <f>ROUND(I151*H151,2)</f>
        <v>0</v>
      </c>
      <c r="K151" s="131" t="s">
        <v>137</v>
      </c>
      <c r="L151" s="32"/>
      <c r="M151" s="136" t="s">
        <v>1</v>
      </c>
      <c r="N151" s="137" t="s">
        <v>38</v>
      </c>
      <c r="P151" s="138">
        <f>O151*H151</f>
        <v>0</v>
      </c>
      <c r="Q151" s="138">
        <v>0</v>
      </c>
      <c r="R151" s="138">
        <f>Q151*H151</f>
        <v>0</v>
      </c>
      <c r="S151" s="138">
        <v>0</v>
      </c>
      <c r="T151" s="139">
        <f>S151*H151</f>
        <v>0</v>
      </c>
      <c r="AR151" s="140" t="s">
        <v>138</v>
      </c>
      <c r="AT151" s="140" t="s">
        <v>133</v>
      </c>
      <c r="AU151" s="140" t="s">
        <v>83</v>
      </c>
      <c r="AY151" s="17" t="s">
        <v>131</v>
      </c>
      <c r="BE151" s="141">
        <f>IF(N151="základní",J151,0)</f>
        <v>0</v>
      </c>
      <c r="BF151" s="141">
        <f>IF(N151="snížená",J151,0)</f>
        <v>0</v>
      </c>
      <c r="BG151" s="141">
        <f>IF(N151="zákl. přenesená",J151,0)</f>
        <v>0</v>
      </c>
      <c r="BH151" s="141">
        <f>IF(N151="sníž. přenesená",J151,0)</f>
        <v>0</v>
      </c>
      <c r="BI151" s="141">
        <f>IF(N151="nulová",J151,0)</f>
        <v>0</v>
      </c>
      <c r="BJ151" s="17" t="s">
        <v>81</v>
      </c>
      <c r="BK151" s="141">
        <f>ROUND(I151*H151,2)</f>
        <v>0</v>
      </c>
      <c r="BL151" s="17" t="s">
        <v>138</v>
      </c>
      <c r="BM151" s="140" t="s">
        <v>158</v>
      </c>
    </row>
    <row r="152" spans="2:65" s="12" customFormat="1" ht="12">
      <c r="B152" s="142"/>
      <c r="D152" s="143" t="s">
        <v>140</v>
      </c>
      <c r="F152" s="145" t="s">
        <v>159</v>
      </c>
      <c r="H152" s="146">
        <v>408.54599999999999</v>
      </c>
      <c r="I152" s="147"/>
      <c r="L152" s="142"/>
      <c r="M152" s="148"/>
      <c r="T152" s="149"/>
      <c r="AT152" s="144" t="s">
        <v>140</v>
      </c>
      <c r="AU152" s="144" t="s">
        <v>83</v>
      </c>
      <c r="AV152" s="12" t="s">
        <v>83</v>
      </c>
      <c r="AW152" s="12" t="s">
        <v>3</v>
      </c>
      <c r="AX152" s="12" t="s">
        <v>81</v>
      </c>
      <c r="AY152" s="144" t="s">
        <v>131</v>
      </c>
    </row>
    <row r="153" spans="2:65" s="1" customFormat="1" ht="16.5" customHeight="1">
      <c r="B153" s="128"/>
      <c r="C153" s="129" t="s">
        <v>160</v>
      </c>
      <c r="D153" s="129" t="s">
        <v>133</v>
      </c>
      <c r="E153" s="130" t="s">
        <v>161</v>
      </c>
      <c r="F153" s="131" t="s">
        <v>162</v>
      </c>
      <c r="G153" s="132" t="s">
        <v>136</v>
      </c>
      <c r="H153" s="133">
        <v>204.273</v>
      </c>
      <c r="I153" s="134"/>
      <c r="J153" s="135">
        <f>ROUND(I153*H153,2)</f>
        <v>0</v>
      </c>
      <c r="K153" s="131" t="s">
        <v>137</v>
      </c>
      <c r="L153" s="32"/>
      <c r="M153" s="136" t="s">
        <v>1</v>
      </c>
      <c r="N153" s="137" t="s">
        <v>38</v>
      </c>
      <c r="P153" s="138">
        <f>O153*H153</f>
        <v>0</v>
      </c>
      <c r="Q153" s="138">
        <v>0</v>
      </c>
      <c r="R153" s="138">
        <f>Q153*H153</f>
        <v>0</v>
      </c>
      <c r="S153" s="138">
        <v>0</v>
      </c>
      <c r="T153" s="139">
        <f>S153*H153</f>
        <v>0</v>
      </c>
      <c r="AR153" s="140" t="s">
        <v>138</v>
      </c>
      <c r="AT153" s="140" t="s">
        <v>133</v>
      </c>
      <c r="AU153" s="140" t="s">
        <v>83</v>
      </c>
      <c r="AY153" s="17" t="s">
        <v>131</v>
      </c>
      <c r="BE153" s="141">
        <f>IF(N153="základní",J153,0)</f>
        <v>0</v>
      </c>
      <c r="BF153" s="141">
        <f>IF(N153="snížená",J153,0)</f>
        <v>0</v>
      </c>
      <c r="BG153" s="141">
        <f>IF(N153="zákl. přenesená",J153,0)</f>
        <v>0</v>
      </c>
      <c r="BH153" s="141">
        <f>IF(N153="sníž. přenesená",J153,0)</f>
        <v>0</v>
      </c>
      <c r="BI153" s="141">
        <f>IF(N153="nulová",J153,0)</f>
        <v>0</v>
      </c>
      <c r="BJ153" s="17" t="s">
        <v>81</v>
      </c>
      <c r="BK153" s="141">
        <f>ROUND(I153*H153,2)</f>
        <v>0</v>
      </c>
      <c r="BL153" s="17" t="s">
        <v>138</v>
      </c>
      <c r="BM153" s="140" t="s">
        <v>163</v>
      </c>
    </row>
    <row r="154" spans="2:65" s="11" customFormat="1" ht="22.75" customHeight="1">
      <c r="B154" s="116"/>
      <c r="D154" s="117" t="s">
        <v>72</v>
      </c>
      <c r="E154" s="126" t="s">
        <v>83</v>
      </c>
      <c r="F154" s="126" t="s">
        <v>164</v>
      </c>
      <c r="I154" s="119"/>
      <c r="J154" s="127">
        <f>BK154</f>
        <v>0</v>
      </c>
      <c r="L154" s="116"/>
      <c r="M154" s="121"/>
      <c r="P154" s="122">
        <f>SUM(P155:P187)</f>
        <v>0</v>
      </c>
      <c r="R154" s="122">
        <f>SUM(R155:R187)</f>
        <v>276.7189237</v>
      </c>
      <c r="T154" s="123">
        <f>SUM(T155:T187)</f>
        <v>0</v>
      </c>
      <c r="AR154" s="117" t="s">
        <v>81</v>
      </c>
      <c r="AT154" s="124" t="s">
        <v>72</v>
      </c>
      <c r="AU154" s="124" t="s">
        <v>81</v>
      </c>
      <c r="AY154" s="117" t="s">
        <v>131</v>
      </c>
      <c r="BK154" s="125">
        <f>SUM(BK155:BK187)</f>
        <v>0</v>
      </c>
    </row>
    <row r="155" spans="2:65" s="1" customFormat="1" ht="33" customHeight="1">
      <c r="B155" s="128"/>
      <c r="C155" s="129" t="s">
        <v>165</v>
      </c>
      <c r="D155" s="129" t="s">
        <v>133</v>
      </c>
      <c r="E155" s="130" t="s">
        <v>166</v>
      </c>
      <c r="F155" s="131" t="s">
        <v>167</v>
      </c>
      <c r="G155" s="132" t="s">
        <v>136</v>
      </c>
      <c r="H155" s="133">
        <v>27.212</v>
      </c>
      <c r="I155" s="134"/>
      <c r="J155" s="135">
        <f>ROUND(I155*H155,2)</f>
        <v>0</v>
      </c>
      <c r="K155" s="131" t="s">
        <v>137</v>
      </c>
      <c r="L155" s="32"/>
      <c r="M155" s="136" t="s">
        <v>1</v>
      </c>
      <c r="N155" s="137" t="s">
        <v>38</v>
      </c>
      <c r="P155" s="138">
        <f>O155*H155</f>
        <v>0</v>
      </c>
      <c r="Q155" s="138">
        <v>0</v>
      </c>
      <c r="R155" s="138">
        <f>Q155*H155</f>
        <v>0</v>
      </c>
      <c r="S155" s="138">
        <v>0</v>
      </c>
      <c r="T155" s="139">
        <f>S155*H155</f>
        <v>0</v>
      </c>
      <c r="AR155" s="140" t="s">
        <v>138</v>
      </c>
      <c r="AT155" s="140" t="s">
        <v>133</v>
      </c>
      <c r="AU155" s="140" t="s">
        <v>83</v>
      </c>
      <c r="AY155" s="17" t="s">
        <v>131</v>
      </c>
      <c r="BE155" s="141">
        <f>IF(N155="základní",J155,0)</f>
        <v>0</v>
      </c>
      <c r="BF155" s="141">
        <f>IF(N155="snížená",J155,0)</f>
        <v>0</v>
      </c>
      <c r="BG155" s="141">
        <f>IF(N155="zákl. přenesená",J155,0)</f>
        <v>0</v>
      </c>
      <c r="BH155" s="141">
        <f>IF(N155="sníž. přenesená",J155,0)</f>
        <v>0</v>
      </c>
      <c r="BI155" s="141">
        <f>IF(N155="nulová",J155,0)</f>
        <v>0</v>
      </c>
      <c r="BJ155" s="17" t="s">
        <v>81</v>
      </c>
      <c r="BK155" s="141">
        <f>ROUND(I155*H155,2)</f>
        <v>0</v>
      </c>
      <c r="BL155" s="17" t="s">
        <v>138</v>
      </c>
      <c r="BM155" s="140" t="s">
        <v>168</v>
      </c>
    </row>
    <row r="156" spans="2:65" s="12" customFormat="1" ht="12">
      <c r="B156" s="142"/>
      <c r="D156" s="143" t="s">
        <v>140</v>
      </c>
      <c r="E156" s="144" t="s">
        <v>1</v>
      </c>
      <c r="F156" s="145" t="s">
        <v>169</v>
      </c>
      <c r="H156" s="146">
        <v>27.212</v>
      </c>
      <c r="I156" s="147"/>
      <c r="L156" s="142"/>
      <c r="M156" s="148"/>
      <c r="T156" s="149"/>
      <c r="AT156" s="144" t="s">
        <v>140</v>
      </c>
      <c r="AU156" s="144" t="s">
        <v>83</v>
      </c>
      <c r="AV156" s="12" t="s">
        <v>83</v>
      </c>
      <c r="AW156" s="12" t="s">
        <v>30</v>
      </c>
      <c r="AX156" s="12" t="s">
        <v>81</v>
      </c>
      <c r="AY156" s="144" t="s">
        <v>131</v>
      </c>
    </row>
    <row r="157" spans="2:65" s="1" customFormat="1" ht="33" customHeight="1">
      <c r="B157" s="128"/>
      <c r="C157" s="129" t="s">
        <v>170</v>
      </c>
      <c r="D157" s="129" t="s">
        <v>133</v>
      </c>
      <c r="E157" s="130" t="s">
        <v>171</v>
      </c>
      <c r="F157" s="131" t="s">
        <v>172</v>
      </c>
      <c r="G157" s="132" t="s">
        <v>173</v>
      </c>
      <c r="H157" s="133">
        <v>115.651</v>
      </c>
      <c r="I157" s="134"/>
      <c r="J157" s="135">
        <f>ROUND(I157*H157,2)</f>
        <v>0</v>
      </c>
      <c r="K157" s="131" t="s">
        <v>137</v>
      </c>
      <c r="L157" s="32"/>
      <c r="M157" s="136" t="s">
        <v>1</v>
      </c>
      <c r="N157" s="137" t="s">
        <v>38</v>
      </c>
      <c r="P157" s="138">
        <f>O157*H157</f>
        <v>0</v>
      </c>
      <c r="Q157" s="138">
        <v>3.1E-4</v>
      </c>
      <c r="R157" s="138">
        <f>Q157*H157</f>
        <v>3.5851809999999998E-2</v>
      </c>
      <c r="S157" s="138">
        <v>0</v>
      </c>
      <c r="T157" s="139">
        <f>S157*H157</f>
        <v>0</v>
      </c>
      <c r="AR157" s="140" t="s">
        <v>138</v>
      </c>
      <c r="AT157" s="140" t="s">
        <v>133</v>
      </c>
      <c r="AU157" s="140" t="s">
        <v>83</v>
      </c>
      <c r="AY157" s="17" t="s">
        <v>131</v>
      </c>
      <c r="BE157" s="141">
        <f>IF(N157="základní",J157,0)</f>
        <v>0</v>
      </c>
      <c r="BF157" s="141">
        <f>IF(N157="snížená",J157,0)</f>
        <v>0</v>
      </c>
      <c r="BG157" s="141">
        <f>IF(N157="zákl. přenesená",J157,0)</f>
        <v>0</v>
      </c>
      <c r="BH157" s="141">
        <f>IF(N157="sníž. přenesená",J157,0)</f>
        <v>0</v>
      </c>
      <c r="BI157" s="141">
        <f>IF(N157="nulová",J157,0)</f>
        <v>0</v>
      </c>
      <c r="BJ157" s="17" t="s">
        <v>81</v>
      </c>
      <c r="BK157" s="141">
        <f>ROUND(I157*H157,2)</f>
        <v>0</v>
      </c>
      <c r="BL157" s="17" t="s">
        <v>138</v>
      </c>
      <c r="BM157" s="140" t="s">
        <v>174</v>
      </c>
    </row>
    <row r="158" spans="2:65" s="12" customFormat="1" ht="12">
      <c r="B158" s="142"/>
      <c r="D158" s="143" t="s">
        <v>140</v>
      </c>
      <c r="E158" s="144" t="s">
        <v>1</v>
      </c>
      <c r="F158" s="145" t="s">
        <v>175</v>
      </c>
      <c r="H158" s="146">
        <v>115.651</v>
      </c>
      <c r="I158" s="147"/>
      <c r="L158" s="142"/>
      <c r="M158" s="148"/>
      <c r="T158" s="149"/>
      <c r="AT158" s="144" t="s">
        <v>140</v>
      </c>
      <c r="AU158" s="144" t="s">
        <v>83</v>
      </c>
      <c r="AV158" s="12" t="s">
        <v>83</v>
      </c>
      <c r="AW158" s="12" t="s">
        <v>30</v>
      </c>
      <c r="AX158" s="12" t="s">
        <v>81</v>
      </c>
      <c r="AY158" s="144" t="s">
        <v>131</v>
      </c>
    </row>
    <row r="159" spans="2:65" s="1" customFormat="1" ht="24.25" customHeight="1">
      <c r="B159" s="128"/>
      <c r="C159" s="150" t="s">
        <v>176</v>
      </c>
      <c r="D159" s="150" t="s">
        <v>177</v>
      </c>
      <c r="E159" s="151" t="s">
        <v>178</v>
      </c>
      <c r="F159" s="152" t="s">
        <v>179</v>
      </c>
      <c r="G159" s="153" t="s">
        <v>173</v>
      </c>
      <c r="H159" s="154">
        <v>136.989</v>
      </c>
      <c r="I159" s="155"/>
      <c r="J159" s="156">
        <f>ROUND(I159*H159,2)</f>
        <v>0</v>
      </c>
      <c r="K159" s="152" t="s">
        <v>137</v>
      </c>
      <c r="L159" s="157"/>
      <c r="M159" s="158" t="s">
        <v>1</v>
      </c>
      <c r="N159" s="159" t="s">
        <v>38</v>
      </c>
      <c r="P159" s="138">
        <f>O159*H159</f>
        <v>0</v>
      </c>
      <c r="Q159" s="138">
        <v>2.9999999999999997E-4</v>
      </c>
      <c r="R159" s="138">
        <f>Q159*H159</f>
        <v>4.10967E-2</v>
      </c>
      <c r="S159" s="138">
        <v>0</v>
      </c>
      <c r="T159" s="139">
        <f>S159*H159</f>
        <v>0</v>
      </c>
      <c r="AR159" s="140" t="s">
        <v>170</v>
      </c>
      <c r="AT159" s="140" t="s">
        <v>177</v>
      </c>
      <c r="AU159" s="140" t="s">
        <v>83</v>
      </c>
      <c r="AY159" s="17" t="s">
        <v>131</v>
      </c>
      <c r="BE159" s="141">
        <f>IF(N159="základní",J159,0)</f>
        <v>0</v>
      </c>
      <c r="BF159" s="141">
        <f>IF(N159="snížená",J159,0)</f>
        <v>0</v>
      </c>
      <c r="BG159" s="141">
        <f>IF(N159="zákl. přenesená",J159,0)</f>
        <v>0</v>
      </c>
      <c r="BH159" s="141">
        <f>IF(N159="sníž. přenesená",J159,0)</f>
        <v>0</v>
      </c>
      <c r="BI159" s="141">
        <f>IF(N159="nulová",J159,0)</f>
        <v>0</v>
      </c>
      <c r="BJ159" s="17" t="s">
        <v>81</v>
      </c>
      <c r="BK159" s="141">
        <f>ROUND(I159*H159,2)</f>
        <v>0</v>
      </c>
      <c r="BL159" s="17" t="s">
        <v>138</v>
      </c>
      <c r="BM159" s="140" t="s">
        <v>180</v>
      </c>
    </row>
    <row r="160" spans="2:65" s="12" customFormat="1" ht="12">
      <c r="B160" s="142"/>
      <c r="D160" s="143" t="s">
        <v>140</v>
      </c>
      <c r="F160" s="145" t="s">
        <v>181</v>
      </c>
      <c r="H160" s="146">
        <v>136.989</v>
      </c>
      <c r="I160" s="147"/>
      <c r="L160" s="142"/>
      <c r="M160" s="148"/>
      <c r="T160" s="149"/>
      <c r="AT160" s="144" t="s">
        <v>140</v>
      </c>
      <c r="AU160" s="144" t="s">
        <v>83</v>
      </c>
      <c r="AV160" s="12" t="s">
        <v>83</v>
      </c>
      <c r="AW160" s="12" t="s">
        <v>3</v>
      </c>
      <c r="AX160" s="12" t="s">
        <v>81</v>
      </c>
      <c r="AY160" s="144" t="s">
        <v>131</v>
      </c>
    </row>
    <row r="161" spans="2:65" s="1" customFormat="1" ht="21.75" customHeight="1">
      <c r="B161" s="128"/>
      <c r="C161" s="129" t="s">
        <v>182</v>
      </c>
      <c r="D161" s="129" t="s">
        <v>133</v>
      </c>
      <c r="E161" s="130" t="s">
        <v>183</v>
      </c>
      <c r="F161" s="131" t="s">
        <v>184</v>
      </c>
      <c r="G161" s="132" t="s">
        <v>136</v>
      </c>
      <c r="H161" s="133">
        <v>6.1230000000000002</v>
      </c>
      <c r="I161" s="134"/>
      <c r="J161" s="135">
        <f>ROUND(I161*H161,2)</f>
        <v>0</v>
      </c>
      <c r="K161" s="131" t="s">
        <v>137</v>
      </c>
      <c r="L161" s="32"/>
      <c r="M161" s="136" t="s">
        <v>1</v>
      </c>
      <c r="N161" s="137" t="s">
        <v>38</v>
      </c>
      <c r="P161" s="138">
        <f>O161*H161</f>
        <v>0</v>
      </c>
      <c r="Q161" s="138">
        <v>1.92</v>
      </c>
      <c r="R161" s="138">
        <f>Q161*H161</f>
        <v>11.756159999999999</v>
      </c>
      <c r="S161" s="138">
        <v>0</v>
      </c>
      <c r="T161" s="139">
        <f>S161*H161</f>
        <v>0</v>
      </c>
      <c r="AR161" s="140" t="s">
        <v>138</v>
      </c>
      <c r="AT161" s="140" t="s">
        <v>133</v>
      </c>
      <c r="AU161" s="140" t="s">
        <v>83</v>
      </c>
      <c r="AY161" s="17" t="s">
        <v>131</v>
      </c>
      <c r="BE161" s="141">
        <f>IF(N161="základní",J161,0)</f>
        <v>0</v>
      </c>
      <c r="BF161" s="141">
        <f>IF(N161="snížená",J161,0)</f>
        <v>0</v>
      </c>
      <c r="BG161" s="141">
        <f>IF(N161="zákl. přenesená",J161,0)</f>
        <v>0</v>
      </c>
      <c r="BH161" s="141">
        <f>IF(N161="sníž. přenesená",J161,0)</f>
        <v>0</v>
      </c>
      <c r="BI161" s="141">
        <f>IF(N161="nulová",J161,0)</f>
        <v>0</v>
      </c>
      <c r="BJ161" s="17" t="s">
        <v>81</v>
      </c>
      <c r="BK161" s="141">
        <f>ROUND(I161*H161,2)</f>
        <v>0</v>
      </c>
      <c r="BL161" s="17" t="s">
        <v>138</v>
      </c>
      <c r="BM161" s="140" t="s">
        <v>185</v>
      </c>
    </row>
    <row r="162" spans="2:65" s="12" customFormat="1" ht="12">
      <c r="B162" s="142"/>
      <c r="D162" s="143" t="s">
        <v>140</v>
      </c>
      <c r="E162" s="144" t="s">
        <v>1</v>
      </c>
      <c r="F162" s="145" t="s">
        <v>186</v>
      </c>
      <c r="H162" s="146">
        <v>6.1230000000000002</v>
      </c>
      <c r="I162" s="147"/>
      <c r="L162" s="142"/>
      <c r="M162" s="148"/>
      <c r="T162" s="149"/>
      <c r="AT162" s="144" t="s">
        <v>140</v>
      </c>
      <c r="AU162" s="144" t="s">
        <v>83</v>
      </c>
      <c r="AV162" s="12" t="s">
        <v>83</v>
      </c>
      <c r="AW162" s="12" t="s">
        <v>30</v>
      </c>
      <c r="AX162" s="12" t="s">
        <v>81</v>
      </c>
      <c r="AY162" s="144" t="s">
        <v>131</v>
      </c>
    </row>
    <row r="163" spans="2:65" s="1" customFormat="1" ht="24.25" customHeight="1">
      <c r="B163" s="128"/>
      <c r="C163" s="129" t="s">
        <v>187</v>
      </c>
      <c r="D163" s="129" t="s">
        <v>133</v>
      </c>
      <c r="E163" s="130" t="s">
        <v>188</v>
      </c>
      <c r="F163" s="131" t="s">
        <v>189</v>
      </c>
      <c r="G163" s="132" t="s">
        <v>190</v>
      </c>
      <c r="H163" s="133">
        <v>74.832999999999998</v>
      </c>
      <c r="I163" s="134"/>
      <c r="J163" s="135">
        <f>ROUND(I163*H163,2)</f>
        <v>0</v>
      </c>
      <c r="K163" s="131" t="s">
        <v>137</v>
      </c>
      <c r="L163" s="32"/>
      <c r="M163" s="136" t="s">
        <v>1</v>
      </c>
      <c r="N163" s="137" t="s">
        <v>38</v>
      </c>
      <c r="P163" s="138">
        <f>O163*H163</f>
        <v>0</v>
      </c>
      <c r="Q163" s="138">
        <v>7.2999999999999996E-4</v>
      </c>
      <c r="R163" s="138">
        <f>Q163*H163</f>
        <v>5.4628089999999997E-2</v>
      </c>
      <c r="S163" s="138">
        <v>0</v>
      </c>
      <c r="T163" s="139">
        <f>S163*H163</f>
        <v>0</v>
      </c>
      <c r="AR163" s="140" t="s">
        <v>138</v>
      </c>
      <c r="AT163" s="140" t="s">
        <v>133</v>
      </c>
      <c r="AU163" s="140" t="s">
        <v>83</v>
      </c>
      <c r="AY163" s="17" t="s">
        <v>131</v>
      </c>
      <c r="BE163" s="141">
        <f>IF(N163="základní",J163,0)</f>
        <v>0</v>
      </c>
      <c r="BF163" s="141">
        <f>IF(N163="snížená",J163,0)</f>
        <v>0</v>
      </c>
      <c r="BG163" s="141">
        <f>IF(N163="zákl. přenesená",J163,0)</f>
        <v>0</v>
      </c>
      <c r="BH163" s="141">
        <f>IF(N163="sníž. přenesená",J163,0)</f>
        <v>0</v>
      </c>
      <c r="BI163" s="141">
        <f>IF(N163="nulová",J163,0)</f>
        <v>0</v>
      </c>
      <c r="BJ163" s="17" t="s">
        <v>81</v>
      </c>
      <c r="BK163" s="141">
        <f>ROUND(I163*H163,2)</f>
        <v>0</v>
      </c>
      <c r="BL163" s="17" t="s">
        <v>138</v>
      </c>
      <c r="BM163" s="140" t="s">
        <v>191</v>
      </c>
    </row>
    <row r="164" spans="2:65" s="12" customFormat="1" ht="12">
      <c r="B164" s="142"/>
      <c r="D164" s="143" t="s">
        <v>140</v>
      </c>
      <c r="E164" s="144" t="s">
        <v>1</v>
      </c>
      <c r="F164" s="145" t="s">
        <v>192</v>
      </c>
      <c r="H164" s="146">
        <v>74.832999999999998</v>
      </c>
      <c r="I164" s="147"/>
      <c r="L164" s="142"/>
      <c r="M164" s="148"/>
      <c r="T164" s="149"/>
      <c r="AT164" s="144" t="s">
        <v>140</v>
      </c>
      <c r="AU164" s="144" t="s">
        <v>83</v>
      </c>
      <c r="AV164" s="12" t="s">
        <v>83</v>
      </c>
      <c r="AW164" s="12" t="s">
        <v>30</v>
      </c>
      <c r="AX164" s="12" t="s">
        <v>81</v>
      </c>
      <c r="AY164" s="144" t="s">
        <v>131</v>
      </c>
    </row>
    <row r="165" spans="2:65" s="1" customFormat="1" ht="24.25" customHeight="1">
      <c r="B165" s="128"/>
      <c r="C165" s="129" t="s">
        <v>8</v>
      </c>
      <c r="D165" s="129" t="s">
        <v>133</v>
      </c>
      <c r="E165" s="130" t="s">
        <v>193</v>
      </c>
      <c r="F165" s="131" t="s">
        <v>194</v>
      </c>
      <c r="G165" s="132" t="s">
        <v>136</v>
      </c>
      <c r="H165" s="133">
        <v>34.238</v>
      </c>
      <c r="I165" s="134"/>
      <c r="J165" s="135">
        <f>ROUND(I165*H165,2)</f>
        <v>0</v>
      </c>
      <c r="K165" s="131" t="s">
        <v>137</v>
      </c>
      <c r="L165" s="32"/>
      <c r="M165" s="136" t="s">
        <v>1</v>
      </c>
      <c r="N165" s="137" t="s">
        <v>38</v>
      </c>
      <c r="P165" s="138">
        <f>O165*H165</f>
        <v>0</v>
      </c>
      <c r="Q165" s="138">
        <v>2.16</v>
      </c>
      <c r="R165" s="138">
        <f>Q165*H165</f>
        <v>73.954080000000005</v>
      </c>
      <c r="S165" s="138">
        <v>0</v>
      </c>
      <c r="T165" s="139">
        <f>S165*H165</f>
        <v>0</v>
      </c>
      <c r="AR165" s="140" t="s">
        <v>138</v>
      </c>
      <c r="AT165" s="140" t="s">
        <v>133</v>
      </c>
      <c r="AU165" s="140" t="s">
        <v>83</v>
      </c>
      <c r="AY165" s="17" t="s">
        <v>131</v>
      </c>
      <c r="BE165" s="141">
        <f>IF(N165="základní",J165,0)</f>
        <v>0</v>
      </c>
      <c r="BF165" s="141">
        <f>IF(N165="snížená",J165,0)</f>
        <v>0</v>
      </c>
      <c r="BG165" s="141">
        <f>IF(N165="zákl. přenesená",J165,0)</f>
        <v>0</v>
      </c>
      <c r="BH165" s="141">
        <f>IF(N165="sníž. přenesená",J165,0)</f>
        <v>0</v>
      </c>
      <c r="BI165" s="141">
        <f>IF(N165="nulová",J165,0)</f>
        <v>0</v>
      </c>
      <c r="BJ165" s="17" t="s">
        <v>81</v>
      </c>
      <c r="BK165" s="141">
        <f>ROUND(I165*H165,2)</f>
        <v>0</v>
      </c>
      <c r="BL165" s="17" t="s">
        <v>138</v>
      </c>
      <c r="BM165" s="140" t="s">
        <v>195</v>
      </c>
    </row>
    <row r="166" spans="2:65" s="12" customFormat="1" ht="12">
      <c r="B166" s="142"/>
      <c r="D166" s="143" t="s">
        <v>140</v>
      </c>
      <c r="E166" s="144" t="s">
        <v>1</v>
      </c>
      <c r="F166" s="145" t="s">
        <v>196</v>
      </c>
      <c r="H166" s="146">
        <v>6.2910000000000004</v>
      </c>
      <c r="I166" s="147"/>
      <c r="L166" s="142"/>
      <c r="M166" s="148"/>
      <c r="T166" s="149"/>
      <c r="AT166" s="144" t="s">
        <v>140</v>
      </c>
      <c r="AU166" s="144" t="s">
        <v>83</v>
      </c>
      <c r="AV166" s="12" t="s">
        <v>83</v>
      </c>
      <c r="AW166" s="12" t="s">
        <v>30</v>
      </c>
      <c r="AX166" s="12" t="s">
        <v>73</v>
      </c>
      <c r="AY166" s="144" t="s">
        <v>131</v>
      </c>
    </row>
    <row r="167" spans="2:65" s="12" customFormat="1" ht="12">
      <c r="B167" s="142"/>
      <c r="D167" s="143" t="s">
        <v>140</v>
      </c>
      <c r="E167" s="144" t="s">
        <v>1</v>
      </c>
      <c r="F167" s="145" t="s">
        <v>197</v>
      </c>
      <c r="H167" s="146">
        <v>3.6</v>
      </c>
      <c r="I167" s="147"/>
      <c r="L167" s="142"/>
      <c r="M167" s="148"/>
      <c r="T167" s="149"/>
      <c r="AT167" s="144" t="s">
        <v>140</v>
      </c>
      <c r="AU167" s="144" t="s">
        <v>83</v>
      </c>
      <c r="AV167" s="12" t="s">
        <v>83</v>
      </c>
      <c r="AW167" s="12" t="s">
        <v>30</v>
      </c>
      <c r="AX167" s="12" t="s">
        <v>73</v>
      </c>
      <c r="AY167" s="144" t="s">
        <v>131</v>
      </c>
    </row>
    <row r="168" spans="2:65" s="12" customFormat="1" ht="12">
      <c r="B168" s="142"/>
      <c r="D168" s="143" t="s">
        <v>140</v>
      </c>
      <c r="E168" s="144" t="s">
        <v>1</v>
      </c>
      <c r="F168" s="145" t="s">
        <v>198</v>
      </c>
      <c r="H168" s="146">
        <v>4.32</v>
      </c>
      <c r="I168" s="147"/>
      <c r="L168" s="142"/>
      <c r="M168" s="148"/>
      <c r="T168" s="149"/>
      <c r="AT168" s="144" t="s">
        <v>140</v>
      </c>
      <c r="AU168" s="144" t="s">
        <v>83</v>
      </c>
      <c r="AV168" s="12" t="s">
        <v>83</v>
      </c>
      <c r="AW168" s="12" t="s">
        <v>30</v>
      </c>
      <c r="AX168" s="12" t="s">
        <v>73</v>
      </c>
      <c r="AY168" s="144" t="s">
        <v>131</v>
      </c>
    </row>
    <row r="169" spans="2:65" s="12" customFormat="1" ht="12">
      <c r="B169" s="142"/>
      <c r="D169" s="143" t="s">
        <v>140</v>
      </c>
      <c r="E169" s="144" t="s">
        <v>1</v>
      </c>
      <c r="F169" s="145" t="s">
        <v>199</v>
      </c>
      <c r="H169" s="146">
        <v>1.08</v>
      </c>
      <c r="I169" s="147"/>
      <c r="L169" s="142"/>
      <c r="M169" s="148"/>
      <c r="T169" s="149"/>
      <c r="AT169" s="144" t="s">
        <v>140</v>
      </c>
      <c r="AU169" s="144" t="s">
        <v>83</v>
      </c>
      <c r="AV169" s="12" t="s">
        <v>83</v>
      </c>
      <c r="AW169" s="12" t="s">
        <v>30</v>
      </c>
      <c r="AX169" s="12" t="s">
        <v>73</v>
      </c>
      <c r="AY169" s="144" t="s">
        <v>131</v>
      </c>
    </row>
    <row r="170" spans="2:65" s="12" customFormat="1" ht="12">
      <c r="B170" s="142"/>
      <c r="D170" s="143" t="s">
        <v>140</v>
      </c>
      <c r="E170" s="144" t="s">
        <v>1</v>
      </c>
      <c r="F170" s="145" t="s">
        <v>200</v>
      </c>
      <c r="H170" s="146">
        <v>18.946999999999999</v>
      </c>
      <c r="I170" s="147"/>
      <c r="L170" s="142"/>
      <c r="M170" s="148"/>
      <c r="T170" s="149"/>
      <c r="AT170" s="144" t="s">
        <v>140</v>
      </c>
      <c r="AU170" s="144" t="s">
        <v>83</v>
      </c>
      <c r="AV170" s="12" t="s">
        <v>83</v>
      </c>
      <c r="AW170" s="12" t="s">
        <v>30</v>
      </c>
      <c r="AX170" s="12" t="s">
        <v>73</v>
      </c>
      <c r="AY170" s="144" t="s">
        <v>131</v>
      </c>
    </row>
    <row r="171" spans="2:65" s="13" customFormat="1" ht="12">
      <c r="B171" s="160"/>
      <c r="D171" s="143" t="s">
        <v>140</v>
      </c>
      <c r="E171" s="161" t="s">
        <v>1</v>
      </c>
      <c r="F171" s="162" t="s">
        <v>201</v>
      </c>
      <c r="H171" s="163">
        <v>34.238</v>
      </c>
      <c r="I171" s="164"/>
      <c r="L171" s="160"/>
      <c r="M171" s="165"/>
      <c r="T171" s="166"/>
      <c r="AT171" s="161" t="s">
        <v>140</v>
      </c>
      <c r="AU171" s="161" t="s">
        <v>83</v>
      </c>
      <c r="AV171" s="13" t="s">
        <v>138</v>
      </c>
      <c r="AW171" s="13" t="s">
        <v>30</v>
      </c>
      <c r="AX171" s="13" t="s">
        <v>81</v>
      </c>
      <c r="AY171" s="161" t="s">
        <v>131</v>
      </c>
    </row>
    <row r="172" spans="2:65" s="1" customFormat="1" ht="24.25" customHeight="1">
      <c r="B172" s="128"/>
      <c r="C172" s="129" t="s">
        <v>202</v>
      </c>
      <c r="D172" s="129" t="s">
        <v>133</v>
      </c>
      <c r="E172" s="130" t="s">
        <v>203</v>
      </c>
      <c r="F172" s="131" t="s">
        <v>204</v>
      </c>
      <c r="G172" s="132" t="s">
        <v>136</v>
      </c>
      <c r="H172" s="133">
        <v>39.567</v>
      </c>
      <c r="I172" s="134"/>
      <c r="J172" s="135">
        <f>ROUND(I172*H172,2)</f>
        <v>0</v>
      </c>
      <c r="K172" s="131" t="s">
        <v>137</v>
      </c>
      <c r="L172" s="32"/>
      <c r="M172" s="136" t="s">
        <v>1</v>
      </c>
      <c r="N172" s="137" t="s">
        <v>38</v>
      </c>
      <c r="P172" s="138">
        <f>O172*H172</f>
        <v>0</v>
      </c>
      <c r="Q172" s="138">
        <v>2.5018699999999998</v>
      </c>
      <c r="R172" s="138">
        <f>Q172*H172</f>
        <v>98.991490289999987</v>
      </c>
      <c r="S172" s="138">
        <v>0</v>
      </c>
      <c r="T172" s="139">
        <f>S172*H172</f>
        <v>0</v>
      </c>
      <c r="AR172" s="140" t="s">
        <v>138</v>
      </c>
      <c r="AT172" s="140" t="s">
        <v>133</v>
      </c>
      <c r="AU172" s="140" t="s">
        <v>83</v>
      </c>
      <c r="AY172" s="17" t="s">
        <v>131</v>
      </c>
      <c r="BE172" s="141">
        <f>IF(N172="základní",J172,0)</f>
        <v>0</v>
      </c>
      <c r="BF172" s="141">
        <f>IF(N172="snížená",J172,0)</f>
        <v>0</v>
      </c>
      <c r="BG172" s="141">
        <f>IF(N172="zákl. přenesená",J172,0)</f>
        <v>0</v>
      </c>
      <c r="BH172" s="141">
        <f>IF(N172="sníž. přenesená",J172,0)</f>
        <v>0</v>
      </c>
      <c r="BI172" s="141">
        <f>IF(N172="nulová",J172,0)</f>
        <v>0</v>
      </c>
      <c r="BJ172" s="17" t="s">
        <v>81</v>
      </c>
      <c r="BK172" s="141">
        <f>ROUND(I172*H172,2)</f>
        <v>0</v>
      </c>
      <c r="BL172" s="17" t="s">
        <v>138</v>
      </c>
      <c r="BM172" s="140" t="s">
        <v>205</v>
      </c>
    </row>
    <row r="173" spans="2:65" s="12" customFormat="1" ht="12">
      <c r="B173" s="142"/>
      <c r="D173" s="143" t="s">
        <v>140</v>
      </c>
      <c r="E173" s="144" t="s">
        <v>1</v>
      </c>
      <c r="F173" s="145" t="s">
        <v>206</v>
      </c>
      <c r="H173" s="146">
        <v>39.567</v>
      </c>
      <c r="I173" s="147"/>
      <c r="L173" s="142"/>
      <c r="M173" s="148"/>
      <c r="T173" s="149"/>
      <c r="AT173" s="144" t="s">
        <v>140</v>
      </c>
      <c r="AU173" s="144" t="s">
        <v>83</v>
      </c>
      <c r="AV173" s="12" t="s">
        <v>83</v>
      </c>
      <c r="AW173" s="12" t="s">
        <v>30</v>
      </c>
      <c r="AX173" s="12" t="s">
        <v>81</v>
      </c>
      <c r="AY173" s="144" t="s">
        <v>131</v>
      </c>
    </row>
    <row r="174" spans="2:65" s="1" customFormat="1" ht="16.5" customHeight="1">
      <c r="B174" s="128"/>
      <c r="C174" s="129" t="s">
        <v>207</v>
      </c>
      <c r="D174" s="129" t="s">
        <v>133</v>
      </c>
      <c r="E174" s="130" t="s">
        <v>208</v>
      </c>
      <c r="F174" s="131" t="s">
        <v>209</v>
      </c>
      <c r="G174" s="132" t="s">
        <v>173</v>
      </c>
      <c r="H174" s="133">
        <v>10.205</v>
      </c>
      <c r="I174" s="134"/>
      <c r="J174" s="135">
        <f>ROUND(I174*H174,2)</f>
        <v>0</v>
      </c>
      <c r="K174" s="131" t="s">
        <v>137</v>
      </c>
      <c r="L174" s="32"/>
      <c r="M174" s="136" t="s">
        <v>1</v>
      </c>
      <c r="N174" s="137" t="s">
        <v>38</v>
      </c>
      <c r="P174" s="138">
        <f>O174*H174</f>
        <v>0</v>
      </c>
      <c r="Q174" s="138">
        <v>2.9399999999999999E-3</v>
      </c>
      <c r="R174" s="138">
        <f>Q174*H174</f>
        <v>3.00027E-2</v>
      </c>
      <c r="S174" s="138">
        <v>0</v>
      </c>
      <c r="T174" s="139">
        <f>S174*H174</f>
        <v>0</v>
      </c>
      <c r="AR174" s="140" t="s">
        <v>138</v>
      </c>
      <c r="AT174" s="140" t="s">
        <v>133</v>
      </c>
      <c r="AU174" s="140" t="s">
        <v>83</v>
      </c>
      <c r="AY174" s="17" t="s">
        <v>131</v>
      </c>
      <c r="BE174" s="141">
        <f>IF(N174="základní",J174,0)</f>
        <v>0</v>
      </c>
      <c r="BF174" s="141">
        <f>IF(N174="snížená",J174,0)</f>
        <v>0</v>
      </c>
      <c r="BG174" s="141">
        <f>IF(N174="zákl. přenesená",J174,0)</f>
        <v>0</v>
      </c>
      <c r="BH174" s="141">
        <f>IF(N174="sníž. přenesená",J174,0)</f>
        <v>0</v>
      </c>
      <c r="BI174" s="141">
        <f>IF(N174="nulová",J174,0)</f>
        <v>0</v>
      </c>
      <c r="BJ174" s="17" t="s">
        <v>81</v>
      </c>
      <c r="BK174" s="141">
        <f>ROUND(I174*H174,2)</f>
        <v>0</v>
      </c>
      <c r="BL174" s="17" t="s">
        <v>138</v>
      </c>
      <c r="BM174" s="140" t="s">
        <v>210</v>
      </c>
    </row>
    <row r="175" spans="2:65" s="12" customFormat="1" ht="12">
      <c r="B175" s="142"/>
      <c r="D175" s="143" t="s">
        <v>140</v>
      </c>
      <c r="E175" s="144" t="s">
        <v>1</v>
      </c>
      <c r="F175" s="145" t="s">
        <v>211</v>
      </c>
      <c r="H175" s="146">
        <v>10.205</v>
      </c>
      <c r="I175" s="147"/>
      <c r="L175" s="142"/>
      <c r="M175" s="148"/>
      <c r="T175" s="149"/>
      <c r="AT175" s="144" t="s">
        <v>140</v>
      </c>
      <c r="AU175" s="144" t="s">
        <v>83</v>
      </c>
      <c r="AV175" s="12" t="s">
        <v>83</v>
      </c>
      <c r="AW175" s="12" t="s">
        <v>30</v>
      </c>
      <c r="AX175" s="12" t="s">
        <v>81</v>
      </c>
      <c r="AY175" s="144" t="s">
        <v>131</v>
      </c>
    </row>
    <row r="176" spans="2:65" s="1" customFormat="1" ht="16.5" customHeight="1">
      <c r="B176" s="128"/>
      <c r="C176" s="129" t="s">
        <v>212</v>
      </c>
      <c r="D176" s="129" t="s">
        <v>133</v>
      </c>
      <c r="E176" s="130" t="s">
        <v>213</v>
      </c>
      <c r="F176" s="131" t="s">
        <v>214</v>
      </c>
      <c r="G176" s="132" t="s">
        <v>173</v>
      </c>
      <c r="H176" s="133">
        <v>10.205</v>
      </c>
      <c r="I176" s="134"/>
      <c r="J176" s="135">
        <f>ROUND(I176*H176,2)</f>
        <v>0</v>
      </c>
      <c r="K176" s="131" t="s">
        <v>137</v>
      </c>
      <c r="L176" s="32"/>
      <c r="M176" s="136" t="s">
        <v>1</v>
      </c>
      <c r="N176" s="137" t="s">
        <v>38</v>
      </c>
      <c r="P176" s="138">
        <f>O176*H176</f>
        <v>0</v>
      </c>
      <c r="Q176" s="138">
        <v>0</v>
      </c>
      <c r="R176" s="138">
        <f>Q176*H176</f>
        <v>0</v>
      </c>
      <c r="S176" s="138">
        <v>0</v>
      </c>
      <c r="T176" s="139">
        <f>S176*H176</f>
        <v>0</v>
      </c>
      <c r="AR176" s="140" t="s">
        <v>138</v>
      </c>
      <c r="AT176" s="140" t="s">
        <v>133</v>
      </c>
      <c r="AU176" s="140" t="s">
        <v>83</v>
      </c>
      <c r="AY176" s="17" t="s">
        <v>131</v>
      </c>
      <c r="BE176" s="141">
        <f>IF(N176="základní",J176,0)</f>
        <v>0</v>
      </c>
      <c r="BF176" s="141">
        <f>IF(N176="snížená",J176,0)</f>
        <v>0</v>
      </c>
      <c r="BG176" s="141">
        <f>IF(N176="zákl. přenesená",J176,0)</f>
        <v>0</v>
      </c>
      <c r="BH176" s="141">
        <f>IF(N176="sníž. přenesená",J176,0)</f>
        <v>0</v>
      </c>
      <c r="BI176" s="141">
        <f>IF(N176="nulová",J176,0)</f>
        <v>0</v>
      </c>
      <c r="BJ176" s="17" t="s">
        <v>81</v>
      </c>
      <c r="BK176" s="141">
        <f>ROUND(I176*H176,2)</f>
        <v>0</v>
      </c>
      <c r="BL176" s="17" t="s">
        <v>138</v>
      </c>
      <c r="BM176" s="140" t="s">
        <v>215</v>
      </c>
    </row>
    <row r="177" spans="2:65" s="1" customFormat="1" ht="21" customHeight="1">
      <c r="B177" s="128"/>
      <c r="C177" s="129" t="s">
        <v>216</v>
      </c>
      <c r="D177" s="129" t="s">
        <v>133</v>
      </c>
      <c r="E177" s="130" t="s">
        <v>217</v>
      </c>
      <c r="F177" s="131" t="s">
        <v>218</v>
      </c>
      <c r="G177" s="132" t="s">
        <v>157</v>
      </c>
      <c r="H177" s="133">
        <v>0.96</v>
      </c>
      <c r="I177" s="134"/>
      <c r="J177" s="135">
        <f>ROUND(I177*H177,2)</f>
        <v>0</v>
      </c>
      <c r="K177" s="131" t="s">
        <v>137</v>
      </c>
      <c r="L177" s="32"/>
      <c r="M177" s="136" t="s">
        <v>1</v>
      </c>
      <c r="N177" s="137" t="s">
        <v>38</v>
      </c>
      <c r="P177" s="138">
        <f>O177*H177</f>
        <v>0</v>
      </c>
      <c r="Q177" s="138">
        <v>1.06277</v>
      </c>
      <c r="R177" s="138">
        <f>Q177*H177</f>
        <v>1.0202591999999999</v>
      </c>
      <c r="S177" s="138">
        <v>0</v>
      </c>
      <c r="T177" s="139">
        <f>S177*H177</f>
        <v>0</v>
      </c>
      <c r="AR177" s="140" t="s">
        <v>138</v>
      </c>
      <c r="AT177" s="140" t="s">
        <v>133</v>
      </c>
      <c r="AU177" s="140" t="s">
        <v>83</v>
      </c>
      <c r="AY177" s="17" t="s">
        <v>131</v>
      </c>
      <c r="BE177" s="141">
        <f>IF(N177="základní",J177,0)</f>
        <v>0</v>
      </c>
      <c r="BF177" s="141">
        <f>IF(N177="snížená",J177,0)</f>
        <v>0</v>
      </c>
      <c r="BG177" s="141">
        <f>IF(N177="zákl. přenesená",J177,0)</f>
        <v>0</v>
      </c>
      <c r="BH177" s="141">
        <f>IF(N177="sníž. přenesená",J177,0)</f>
        <v>0</v>
      </c>
      <c r="BI177" s="141">
        <f>IF(N177="nulová",J177,0)</f>
        <v>0</v>
      </c>
      <c r="BJ177" s="17" t="s">
        <v>81</v>
      </c>
      <c r="BK177" s="141">
        <f>ROUND(I177*H177,2)</f>
        <v>0</v>
      </c>
      <c r="BL177" s="17" t="s">
        <v>138</v>
      </c>
      <c r="BM177" s="140" t="s">
        <v>219</v>
      </c>
    </row>
    <row r="178" spans="2:65" s="12" customFormat="1" ht="24">
      <c r="B178" s="142"/>
      <c r="D178" s="143" t="s">
        <v>140</v>
      </c>
      <c r="E178" s="144" t="s">
        <v>1</v>
      </c>
      <c r="F178" s="145" t="s">
        <v>220</v>
      </c>
      <c r="H178" s="146">
        <v>0.96</v>
      </c>
      <c r="I178" s="147"/>
      <c r="L178" s="142"/>
      <c r="M178" s="148"/>
      <c r="T178" s="149"/>
      <c r="AT178" s="144" t="s">
        <v>140</v>
      </c>
      <c r="AU178" s="144" t="s">
        <v>83</v>
      </c>
      <c r="AV178" s="12" t="s">
        <v>83</v>
      </c>
      <c r="AW178" s="12" t="s">
        <v>30</v>
      </c>
      <c r="AX178" s="12" t="s">
        <v>81</v>
      </c>
      <c r="AY178" s="144" t="s">
        <v>131</v>
      </c>
    </row>
    <row r="179" spans="2:65" s="1" customFormat="1" ht="16.5" customHeight="1">
      <c r="B179" s="128"/>
      <c r="C179" s="129" t="s">
        <v>221</v>
      </c>
      <c r="D179" s="129" t="s">
        <v>133</v>
      </c>
      <c r="E179" s="130" t="s">
        <v>222</v>
      </c>
      <c r="F179" s="131" t="s">
        <v>223</v>
      </c>
      <c r="G179" s="132" t="s">
        <v>136</v>
      </c>
      <c r="H179" s="133">
        <v>16.492999999999999</v>
      </c>
      <c r="I179" s="134"/>
      <c r="J179" s="135">
        <f>ROUND(I179*H179,2)</f>
        <v>0</v>
      </c>
      <c r="K179" s="131" t="s">
        <v>137</v>
      </c>
      <c r="L179" s="32"/>
      <c r="M179" s="136" t="s">
        <v>1</v>
      </c>
      <c r="N179" s="137" t="s">
        <v>38</v>
      </c>
      <c r="P179" s="138">
        <f>O179*H179</f>
        <v>0</v>
      </c>
      <c r="Q179" s="138">
        <v>2.5018699999999998</v>
      </c>
      <c r="R179" s="138">
        <f>Q179*H179</f>
        <v>41.263341909999994</v>
      </c>
      <c r="S179" s="138">
        <v>0</v>
      </c>
      <c r="T179" s="139">
        <f>S179*H179</f>
        <v>0</v>
      </c>
      <c r="AR179" s="140" t="s">
        <v>138</v>
      </c>
      <c r="AT179" s="140" t="s">
        <v>133</v>
      </c>
      <c r="AU179" s="140" t="s">
        <v>83</v>
      </c>
      <c r="AY179" s="17" t="s">
        <v>131</v>
      </c>
      <c r="BE179" s="141">
        <f>IF(N179="základní",J179,0)</f>
        <v>0</v>
      </c>
      <c r="BF179" s="141">
        <f>IF(N179="snížená",J179,0)</f>
        <v>0</v>
      </c>
      <c r="BG179" s="141">
        <f>IF(N179="zákl. přenesená",J179,0)</f>
        <v>0</v>
      </c>
      <c r="BH179" s="141">
        <f>IF(N179="sníž. přenesená",J179,0)</f>
        <v>0</v>
      </c>
      <c r="BI179" s="141">
        <f>IF(N179="nulová",J179,0)</f>
        <v>0</v>
      </c>
      <c r="BJ179" s="17" t="s">
        <v>81</v>
      </c>
      <c r="BK179" s="141">
        <f>ROUND(I179*H179,2)</f>
        <v>0</v>
      </c>
      <c r="BL179" s="17" t="s">
        <v>138</v>
      </c>
      <c r="BM179" s="140" t="s">
        <v>224</v>
      </c>
    </row>
    <row r="180" spans="2:65" s="12" customFormat="1" ht="24">
      <c r="B180" s="142"/>
      <c r="D180" s="143" t="s">
        <v>140</v>
      </c>
      <c r="E180" s="144" t="s">
        <v>1</v>
      </c>
      <c r="F180" s="145" t="s">
        <v>225</v>
      </c>
      <c r="H180" s="146">
        <v>16.492999999999999</v>
      </c>
      <c r="I180" s="147"/>
      <c r="L180" s="142"/>
      <c r="M180" s="148"/>
      <c r="T180" s="149"/>
      <c r="AT180" s="144" t="s">
        <v>140</v>
      </c>
      <c r="AU180" s="144" t="s">
        <v>83</v>
      </c>
      <c r="AV180" s="12" t="s">
        <v>83</v>
      </c>
      <c r="AW180" s="12" t="s">
        <v>30</v>
      </c>
      <c r="AX180" s="12" t="s">
        <v>81</v>
      </c>
      <c r="AY180" s="144" t="s">
        <v>131</v>
      </c>
    </row>
    <row r="181" spans="2:65" s="1" customFormat="1" ht="24.25" customHeight="1">
      <c r="B181" s="128"/>
      <c r="C181" s="129" t="s">
        <v>226</v>
      </c>
      <c r="D181" s="129" t="s">
        <v>133</v>
      </c>
      <c r="E181" s="130" t="s">
        <v>227</v>
      </c>
      <c r="F181" s="131" t="s">
        <v>228</v>
      </c>
      <c r="G181" s="132" t="s">
        <v>136</v>
      </c>
      <c r="H181" s="133">
        <v>0.70399999999999996</v>
      </c>
      <c r="I181" s="134"/>
      <c r="J181" s="135">
        <f>ROUND(I181*H181,2)</f>
        <v>0</v>
      </c>
      <c r="K181" s="131" t="s">
        <v>137</v>
      </c>
      <c r="L181" s="32"/>
      <c r="M181" s="136" t="s">
        <v>1</v>
      </c>
      <c r="N181" s="137" t="s">
        <v>38</v>
      </c>
      <c r="P181" s="138">
        <f>O181*H181</f>
        <v>0</v>
      </c>
      <c r="Q181" s="138">
        <v>2.5018699999999998</v>
      </c>
      <c r="R181" s="138">
        <f>Q181*H181</f>
        <v>1.7613164799999999</v>
      </c>
      <c r="S181" s="138">
        <v>0</v>
      </c>
      <c r="T181" s="139">
        <f>S181*H181</f>
        <v>0</v>
      </c>
      <c r="AR181" s="140" t="s">
        <v>138</v>
      </c>
      <c r="AT181" s="140" t="s">
        <v>133</v>
      </c>
      <c r="AU181" s="140" t="s">
        <v>83</v>
      </c>
      <c r="AY181" s="17" t="s">
        <v>131</v>
      </c>
      <c r="BE181" s="141">
        <f>IF(N181="základní",J181,0)</f>
        <v>0</v>
      </c>
      <c r="BF181" s="141">
        <f>IF(N181="snížená",J181,0)</f>
        <v>0</v>
      </c>
      <c r="BG181" s="141">
        <f>IF(N181="zákl. přenesená",J181,0)</f>
        <v>0</v>
      </c>
      <c r="BH181" s="141">
        <f>IF(N181="sníž. přenesená",J181,0)</f>
        <v>0</v>
      </c>
      <c r="BI181" s="141">
        <f>IF(N181="nulová",J181,0)</f>
        <v>0</v>
      </c>
      <c r="BJ181" s="17" t="s">
        <v>81</v>
      </c>
      <c r="BK181" s="141">
        <f>ROUND(I181*H181,2)</f>
        <v>0</v>
      </c>
      <c r="BL181" s="17" t="s">
        <v>138</v>
      </c>
      <c r="BM181" s="140" t="s">
        <v>229</v>
      </c>
    </row>
    <row r="182" spans="2:65" s="12" customFormat="1" ht="12">
      <c r="B182" s="142"/>
      <c r="D182" s="143" t="s">
        <v>140</v>
      </c>
      <c r="E182" s="144" t="s">
        <v>1</v>
      </c>
      <c r="F182" s="145" t="s">
        <v>230</v>
      </c>
      <c r="H182" s="146">
        <v>0.70399999999999996</v>
      </c>
      <c r="I182" s="147"/>
      <c r="L182" s="142"/>
      <c r="M182" s="148"/>
      <c r="T182" s="149"/>
      <c r="AT182" s="144" t="s">
        <v>140</v>
      </c>
      <c r="AU182" s="144" t="s">
        <v>83</v>
      </c>
      <c r="AV182" s="12" t="s">
        <v>83</v>
      </c>
      <c r="AW182" s="12" t="s">
        <v>30</v>
      </c>
      <c r="AX182" s="12" t="s">
        <v>81</v>
      </c>
      <c r="AY182" s="144" t="s">
        <v>131</v>
      </c>
    </row>
    <row r="183" spans="2:65" s="1" customFormat="1" ht="33" customHeight="1">
      <c r="B183" s="128"/>
      <c r="C183" s="129" t="s">
        <v>231</v>
      </c>
      <c r="D183" s="129" t="s">
        <v>133</v>
      </c>
      <c r="E183" s="130" t="s">
        <v>232</v>
      </c>
      <c r="F183" s="131" t="s">
        <v>233</v>
      </c>
      <c r="G183" s="132" t="s">
        <v>173</v>
      </c>
      <c r="H183" s="133">
        <v>64.298000000000002</v>
      </c>
      <c r="I183" s="134"/>
      <c r="J183" s="135">
        <f>ROUND(I183*H183,2)</f>
        <v>0</v>
      </c>
      <c r="K183" s="131" t="s">
        <v>137</v>
      </c>
      <c r="L183" s="32"/>
      <c r="M183" s="136" t="s">
        <v>1</v>
      </c>
      <c r="N183" s="137" t="s">
        <v>38</v>
      </c>
      <c r="P183" s="138">
        <f>O183*H183</f>
        <v>0</v>
      </c>
      <c r="Q183" s="138">
        <v>0.73404000000000003</v>
      </c>
      <c r="R183" s="138">
        <f>Q183*H183</f>
        <v>47.197303920000003</v>
      </c>
      <c r="S183" s="138">
        <v>0</v>
      </c>
      <c r="T183" s="139">
        <f>S183*H183</f>
        <v>0</v>
      </c>
      <c r="AR183" s="140" t="s">
        <v>138</v>
      </c>
      <c r="AT183" s="140" t="s">
        <v>133</v>
      </c>
      <c r="AU183" s="140" t="s">
        <v>83</v>
      </c>
      <c r="AY183" s="17" t="s">
        <v>131</v>
      </c>
      <c r="BE183" s="141">
        <f>IF(N183="základní",J183,0)</f>
        <v>0</v>
      </c>
      <c r="BF183" s="141">
        <f>IF(N183="snížená",J183,0)</f>
        <v>0</v>
      </c>
      <c r="BG183" s="141">
        <f>IF(N183="zákl. přenesená",J183,0)</f>
        <v>0</v>
      </c>
      <c r="BH183" s="141">
        <f>IF(N183="sníž. přenesená",J183,0)</f>
        <v>0</v>
      </c>
      <c r="BI183" s="141">
        <f>IF(N183="nulová",J183,0)</f>
        <v>0</v>
      </c>
      <c r="BJ183" s="17" t="s">
        <v>81</v>
      </c>
      <c r="BK183" s="141">
        <f>ROUND(I183*H183,2)</f>
        <v>0</v>
      </c>
      <c r="BL183" s="17" t="s">
        <v>138</v>
      </c>
      <c r="BM183" s="140" t="s">
        <v>234</v>
      </c>
    </row>
    <row r="184" spans="2:65" s="12" customFormat="1" ht="36">
      <c r="B184" s="142"/>
      <c r="D184" s="143" t="s">
        <v>140</v>
      </c>
      <c r="E184" s="144" t="s">
        <v>1</v>
      </c>
      <c r="F184" s="145" t="s">
        <v>235</v>
      </c>
      <c r="H184" s="146">
        <v>64.298000000000002</v>
      </c>
      <c r="I184" s="147"/>
      <c r="L184" s="142"/>
      <c r="M184" s="148"/>
      <c r="T184" s="149"/>
      <c r="AT184" s="144" t="s">
        <v>140</v>
      </c>
      <c r="AU184" s="144" t="s">
        <v>83</v>
      </c>
      <c r="AV184" s="12" t="s">
        <v>83</v>
      </c>
      <c r="AW184" s="12" t="s">
        <v>30</v>
      </c>
      <c r="AX184" s="12" t="s">
        <v>81</v>
      </c>
      <c r="AY184" s="144" t="s">
        <v>131</v>
      </c>
    </row>
    <row r="185" spans="2:65" s="1" customFormat="1" ht="24.25" customHeight="1">
      <c r="B185" s="128"/>
      <c r="C185" s="129" t="s">
        <v>236</v>
      </c>
      <c r="D185" s="129" t="s">
        <v>133</v>
      </c>
      <c r="E185" s="130" t="s">
        <v>237</v>
      </c>
      <c r="F185" s="131" t="s">
        <v>238</v>
      </c>
      <c r="G185" s="132" t="s">
        <v>157</v>
      </c>
      <c r="H185" s="133">
        <v>0.57899999999999996</v>
      </c>
      <c r="I185" s="134"/>
      <c r="J185" s="135">
        <f>ROUND(I185*H185,2)</f>
        <v>0</v>
      </c>
      <c r="K185" s="131" t="s">
        <v>137</v>
      </c>
      <c r="L185" s="32"/>
      <c r="M185" s="136" t="s">
        <v>1</v>
      </c>
      <c r="N185" s="137" t="s">
        <v>38</v>
      </c>
      <c r="P185" s="138">
        <f>O185*H185</f>
        <v>0</v>
      </c>
      <c r="Q185" s="138">
        <v>1.0593999999999999</v>
      </c>
      <c r="R185" s="138">
        <f>Q185*H185</f>
        <v>0.61339259999999984</v>
      </c>
      <c r="S185" s="138">
        <v>0</v>
      </c>
      <c r="T185" s="139">
        <f>S185*H185</f>
        <v>0</v>
      </c>
      <c r="AR185" s="140" t="s">
        <v>138</v>
      </c>
      <c r="AT185" s="140" t="s">
        <v>133</v>
      </c>
      <c r="AU185" s="140" t="s">
        <v>83</v>
      </c>
      <c r="AY185" s="17" t="s">
        <v>131</v>
      </c>
      <c r="BE185" s="141">
        <f>IF(N185="základní",J185,0)</f>
        <v>0</v>
      </c>
      <c r="BF185" s="141">
        <f>IF(N185="snížená",J185,0)</f>
        <v>0</v>
      </c>
      <c r="BG185" s="141">
        <f>IF(N185="zákl. přenesená",J185,0)</f>
        <v>0</v>
      </c>
      <c r="BH185" s="141">
        <f>IF(N185="sníž. přenesená",J185,0)</f>
        <v>0</v>
      </c>
      <c r="BI185" s="141">
        <f>IF(N185="nulová",J185,0)</f>
        <v>0</v>
      </c>
      <c r="BJ185" s="17" t="s">
        <v>81</v>
      </c>
      <c r="BK185" s="141">
        <f>ROUND(I185*H185,2)</f>
        <v>0</v>
      </c>
      <c r="BL185" s="17" t="s">
        <v>138</v>
      </c>
      <c r="BM185" s="140" t="s">
        <v>239</v>
      </c>
    </row>
    <row r="186" spans="2:65" s="14" customFormat="1" ht="12">
      <c r="B186" s="167"/>
      <c r="D186" s="143" t="s">
        <v>140</v>
      </c>
      <c r="E186" s="168" t="s">
        <v>1</v>
      </c>
      <c r="F186" s="169" t="s">
        <v>240</v>
      </c>
      <c r="H186" s="168" t="s">
        <v>1</v>
      </c>
      <c r="I186" s="170"/>
      <c r="L186" s="167"/>
      <c r="M186" s="171"/>
      <c r="T186" s="172"/>
      <c r="AT186" s="168" t="s">
        <v>140</v>
      </c>
      <c r="AU186" s="168" t="s">
        <v>83</v>
      </c>
      <c r="AV186" s="14" t="s">
        <v>81</v>
      </c>
      <c r="AW186" s="14" t="s">
        <v>30</v>
      </c>
      <c r="AX186" s="14" t="s">
        <v>73</v>
      </c>
      <c r="AY186" s="168" t="s">
        <v>131</v>
      </c>
    </row>
    <row r="187" spans="2:65" s="12" customFormat="1" ht="12">
      <c r="B187" s="142"/>
      <c r="D187" s="143" t="s">
        <v>140</v>
      </c>
      <c r="E187" s="144" t="s">
        <v>1</v>
      </c>
      <c r="F187" s="145" t="s">
        <v>241</v>
      </c>
      <c r="H187" s="146">
        <v>0.57899999999999996</v>
      </c>
      <c r="I187" s="147"/>
      <c r="L187" s="142"/>
      <c r="M187" s="148"/>
      <c r="T187" s="149"/>
      <c r="AT187" s="144" t="s">
        <v>140</v>
      </c>
      <c r="AU187" s="144" t="s">
        <v>83</v>
      </c>
      <c r="AV187" s="12" t="s">
        <v>83</v>
      </c>
      <c r="AW187" s="12" t="s">
        <v>30</v>
      </c>
      <c r="AX187" s="12" t="s">
        <v>81</v>
      </c>
      <c r="AY187" s="144" t="s">
        <v>131</v>
      </c>
    </row>
    <row r="188" spans="2:65" s="11" customFormat="1" ht="22.75" customHeight="1">
      <c r="B188" s="116"/>
      <c r="D188" s="117" t="s">
        <v>72</v>
      </c>
      <c r="E188" s="126" t="s">
        <v>146</v>
      </c>
      <c r="F188" s="126" t="s">
        <v>242</v>
      </c>
      <c r="I188" s="119"/>
      <c r="J188" s="127">
        <f>BK188</f>
        <v>0</v>
      </c>
      <c r="L188" s="116"/>
      <c r="M188" s="121"/>
      <c r="P188" s="122">
        <f>SUM(P189:P241)</f>
        <v>0</v>
      </c>
      <c r="R188" s="122">
        <f>SUM(R189:R241)</f>
        <v>241.52402368000006</v>
      </c>
      <c r="T188" s="123">
        <f>SUM(T189:T241)</f>
        <v>0</v>
      </c>
      <c r="AR188" s="117" t="s">
        <v>81</v>
      </c>
      <c r="AT188" s="124" t="s">
        <v>72</v>
      </c>
      <c r="AU188" s="124" t="s">
        <v>81</v>
      </c>
      <c r="AY188" s="117" t="s">
        <v>131</v>
      </c>
      <c r="BK188" s="125">
        <f>SUM(BK189:BK241)</f>
        <v>0</v>
      </c>
    </row>
    <row r="189" spans="2:65" s="1" customFormat="1" ht="24.25" customHeight="1">
      <c r="B189" s="128"/>
      <c r="C189" s="129" t="s">
        <v>7</v>
      </c>
      <c r="D189" s="129" t="s">
        <v>133</v>
      </c>
      <c r="E189" s="130" t="s">
        <v>243</v>
      </c>
      <c r="F189" s="131" t="s">
        <v>961</v>
      </c>
      <c r="G189" s="132" t="s">
        <v>173</v>
      </c>
      <c r="H189" s="133">
        <v>113.053</v>
      </c>
      <c r="I189" s="134"/>
      <c r="J189" s="135">
        <f>ROUND(I189*H189,2)</f>
        <v>0</v>
      </c>
      <c r="K189" s="131" t="s">
        <v>137</v>
      </c>
      <c r="L189" s="32"/>
      <c r="M189" s="136" t="s">
        <v>1</v>
      </c>
      <c r="N189" s="137" t="s">
        <v>38</v>
      </c>
      <c r="P189" s="138">
        <f>O189*H189</f>
        <v>0</v>
      </c>
      <c r="Q189" s="138">
        <v>0.26878000000000002</v>
      </c>
      <c r="R189" s="138">
        <f>Q189*H189</f>
        <v>30.38638534</v>
      </c>
      <c r="S189" s="138">
        <v>0</v>
      </c>
      <c r="T189" s="139">
        <f>S189*H189</f>
        <v>0</v>
      </c>
      <c r="AR189" s="140" t="s">
        <v>138</v>
      </c>
      <c r="AT189" s="140" t="s">
        <v>133</v>
      </c>
      <c r="AU189" s="140" t="s">
        <v>83</v>
      </c>
      <c r="AY189" s="17" t="s">
        <v>131</v>
      </c>
      <c r="BE189" s="141">
        <f>IF(N189="základní",J189,0)</f>
        <v>0</v>
      </c>
      <c r="BF189" s="141">
        <f>IF(N189="snížená",J189,0)</f>
        <v>0</v>
      </c>
      <c r="BG189" s="141">
        <f>IF(N189="zákl. přenesená",J189,0)</f>
        <v>0</v>
      </c>
      <c r="BH189" s="141">
        <f>IF(N189="sníž. přenesená",J189,0)</f>
        <v>0</v>
      </c>
      <c r="BI189" s="141">
        <f>IF(N189="nulová",J189,0)</f>
        <v>0</v>
      </c>
      <c r="BJ189" s="17" t="s">
        <v>81</v>
      </c>
      <c r="BK189" s="141">
        <f>ROUND(I189*H189,2)</f>
        <v>0</v>
      </c>
      <c r="BL189" s="17" t="s">
        <v>138</v>
      </c>
      <c r="BM189" s="140" t="s">
        <v>244</v>
      </c>
    </row>
    <row r="190" spans="2:65" s="12" customFormat="1" ht="12">
      <c r="B190" s="142"/>
      <c r="D190" s="143" t="s">
        <v>140</v>
      </c>
      <c r="E190" s="144" t="s">
        <v>1</v>
      </c>
      <c r="F190" s="145" t="s">
        <v>245</v>
      </c>
      <c r="H190" s="146">
        <v>12.025</v>
      </c>
      <c r="I190" s="147"/>
      <c r="L190" s="142"/>
      <c r="M190" s="148"/>
      <c r="T190" s="149"/>
      <c r="AT190" s="144" t="s">
        <v>140</v>
      </c>
      <c r="AU190" s="144" t="s">
        <v>83</v>
      </c>
      <c r="AV190" s="12" t="s">
        <v>83</v>
      </c>
      <c r="AW190" s="12" t="s">
        <v>30</v>
      </c>
      <c r="AX190" s="12" t="s">
        <v>73</v>
      </c>
      <c r="AY190" s="144" t="s">
        <v>131</v>
      </c>
    </row>
    <row r="191" spans="2:65" s="12" customFormat="1" ht="12">
      <c r="B191" s="142"/>
      <c r="D191" s="143" t="s">
        <v>140</v>
      </c>
      <c r="E191" s="144" t="s">
        <v>1</v>
      </c>
      <c r="F191" s="145" t="s">
        <v>246</v>
      </c>
      <c r="H191" s="146">
        <v>17.297999999999998</v>
      </c>
      <c r="I191" s="147"/>
      <c r="L191" s="142"/>
      <c r="M191" s="148"/>
      <c r="T191" s="149"/>
      <c r="AT191" s="144" t="s">
        <v>140</v>
      </c>
      <c r="AU191" s="144" t="s">
        <v>83</v>
      </c>
      <c r="AV191" s="12" t="s">
        <v>83</v>
      </c>
      <c r="AW191" s="12" t="s">
        <v>30</v>
      </c>
      <c r="AX191" s="12" t="s">
        <v>73</v>
      </c>
      <c r="AY191" s="144" t="s">
        <v>131</v>
      </c>
    </row>
    <row r="192" spans="2:65" s="12" customFormat="1" ht="12">
      <c r="B192" s="142"/>
      <c r="D192" s="143" t="s">
        <v>140</v>
      </c>
      <c r="E192" s="144" t="s">
        <v>1</v>
      </c>
      <c r="F192" s="145" t="s">
        <v>247</v>
      </c>
      <c r="H192" s="146">
        <v>14.79</v>
      </c>
      <c r="I192" s="147"/>
      <c r="L192" s="142"/>
      <c r="M192" s="148"/>
      <c r="T192" s="149"/>
      <c r="AT192" s="144" t="s">
        <v>140</v>
      </c>
      <c r="AU192" s="144" t="s">
        <v>83</v>
      </c>
      <c r="AV192" s="12" t="s">
        <v>83</v>
      </c>
      <c r="AW192" s="12" t="s">
        <v>30</v>
      </c>
      <c r="AX192" s="12" t="s">
        <v>73</v>
      </c>
      <c r="AY192" s="144" t="s">
        <v>131</v>
      </c>
    </row>
    <row r="193" spans="2:65" s="12" customFormat="1" ht="12">
      <c r="B193" s="142"/>
      <c r="D193" s="143" t="s">
        <v>140</v>
      </c>
      <c r="E193" s="144" t="s">
        <v>1</v>
      </c>
      <c r="F193" s="145" t="s">
        <v>248</v>
      </c>
      <c r="H193" s="146">
        <v>13.638</v>
      </c>
      <c r="I193" s="147"/>
      <c r="L193" s="142"/>
      <c r="M193" s="148"/>
      <c r="T193" s="149"/>
      <c r="AT193" s="144" t="s">
        <v>140</v>
      </c>
      <c r="AU193" s="144" t="s">
        <v>83</v>
      </c>
      <c r="AV193" s="12" t="s">
        <v>83</v>
      </c>
      <c r="AW193" s="12" t="s">
        <v>30</v>
      </c>
      <c r="AX193" s="12" t="s">
        <v>73</v>
      </c>
      <c r="AY193" s="144" t="s">
        <v>131</v>
      </c>
    </row>
    <row r="194" spans="2:65" s="12" customFormat="1" ht="12">
      <c r="B194" s="142"/>
      <c r="D194" s="143" t="s">
        <v>140</v>
      </c>
      <c r="E194" s="144" t="s">
        <v>1</v>
      </c>
      <c r="F194" s="145" t="s">
        <v>249</v>
      </c>
      <c r="H194" s="146">
        <v>37.799999999999997</v>
      </c>
      <c r="I194" s="147"/>
      <c r="L194" s="142"/>
      <c r="M194" s="148"/>
      <c r="T194" s="149"/>
      <c r="AT194" s="144" t="s">
        <v>140</v>
      </c>
      <c r="AU194" s="144" t="s">
        <v>83</v>
      </c>
      <c r="AV194" s="12" t="s">
        <v>83</v>
      </c>
      <c r="AW194" s="12" t="s">
        <v>30</v>
      </c>
      <c r="AX194" s="12" t="s">
        <v>73</v>
      </c>
      <c r="AY194" s="144" t="s">
        <v>131</v>
      </c>
    </row>
    <row r="195" spans="2:65" s="12" customFormat="1" ht="12">
      <c r="B195" s="142"/>
      <c r="D195" s="143" t="s">
        <v>140</v>
      </c>
      <c r="E195" s="144" t="s">
        <v>1</v>
      </c>
      <c r="F195" s="145" t="s">
        <v>250</v>
      </c>
      <c r="H195" s="146">
        <v>17.501999999999999</v>
      </c>
      <c r="I195" s="147"/>
      <c r="L195" s="142"/>
      <c r="M195" s="148"/>
      <c r="T195" s="149"/>
      <c r="AT195" s="144" t="s">
        <v>140</v>
      </c>
      <c r="AU195" s="144" t="s">
        <v>83</v>
      </c>
      <c r="AV195" s="12" t="s">
        <v>83</v>
      </c>
      <c r="AW195" s="12" t="s">
        <v>30</v>
      </c>
      <c r="AX195" s="12" t="s">
        <v>73</v>
      </c>
      <c r="AY195" s="144" t="s">
        <v>131</v>
      </c>
    </row>
    <row r="196" spans="2:65" s="13" customFormat="1" ht="12">
      <c r="B196" s="160"/>
      <c r="D196" s="143" t="s">
        <v>140</v>
      </c>
      <c r="E196" s="161" t="s">
        <v>1</v>
      </c>
      <c r="F196" s="162" t="s">
        <v>201</v>
      </c>
      <c r="H196" s="163">
        <v>113.05299999999998</v>
      </c>
      <c r="I196" s="164"/>
      <c r="L196" s="160"/>
      <c r="M196" s="165"/>
      <c r="T196" s="166"/>
      <c r="AT196" s="161" t="s">
        <v>140</v>
      </c>
      <c r="AU196" s="161" t="s">
        <v>83</v>
      </c>
      <c r="AV196" s="13" t="s">
        <v>138</v>
      </c>
      <c r="AW196" s="13" t="s">
        <v>30</v>
      </c>
      <c r="AX196" s="13" t="s">
        <v>81</v>
      </c>
      <c r="AY196" s="161" t="s">
        <v>131</v>
      </c>
    </row>
    <row r="197" spans="2:65" s="1" customFormat="1" ht="21.75" customHeight="1">
      <c r="B197" s="128"/>
      <c r="C197" s="129" t="s">
        <v>251</v>
      </c>
      <c r="D197" s="129" t="s">
        <v>133</v>
      </c>
      <c r="E197" s="130" t="s">
        <v>252</v>
      </c>
      <c r="F197" s="131" t="s">
        <v>253</v>
      </c>
      <c r="G197" s="132" t="s">
        <v>136</v>
      </c>
      <c r="H197" s="133">
        <v>70.146000000000001</v>
      </c>
      <c r="I197" s="134"/>
      <c r="J197" s="135">
        <f>ROUND(I197*H197,2)</f>
        <v>0</v>
      </c>
      <c r="K197" s="131" t="s">
        <v>137</v>
      </c>
      <c r="L197" s="32"/>
      <c r="M197" s="136" t="s">
        <v>1</v>
      </c>
      <c r="N197" s="137" t="s">
        <v>38</v>
      </c>
      <c r="P197" s="138">
        <f>O197*H197</f>
        <v>0</v>
      </c>
      <c r="Q197" s="138">
        <v>2.5018699999999998</v>
      </c>
      <c r="R197" s="138">
        <f>Q197*H197</f>
        <v>175.49617301999999</v>
      </c>
      <c r="S197" s="138">
        <v>0</v>
      </c>
      <c r="T197" s="139">
        <f>S197*H197</f>
        <v>0</v>
      </c>
      <c r="AR197" s="140" t="s">
        <v>138</v>
      </c>
      <c r="AT197" s="140" t="s">
        <v>133</v>
      </c>
      <c r="AU197" s="140" t="s">
        <v>83</v>
      </c>
      <c r="AY197" s="17" t="s">
        <v>131</v>
      </c>
      <c r="BE197" s="141">
        <f>IF(N197="základní",J197,0)</f>
        <v>0</v>
      </c>
      <c r="BF197" s="141">
        <f>IF(N197="snížená",J197,0)</f>
        <v>0</v>
      </c>
      <c r="BG197" s="141">
        <f>IF(N197="zákl. přenesená",J197,0)</f>
        <v>0</v>
      </c>
      <c r="BH197" s="141">
        <f>IF(N197="sníž. přenesená",J197,0)</f>
        <v>0</v>
      </c>
      <c r="BI197" s="141">
        <f>IF(N197="nulová",J197,0)</f>
        <v>0</v>
      </c>
      <c r="BJ197" s="17" t="s">
        <v>81</v>
      </c>
      <c r="BK197" s="141">
        <f>ROUND(I197*H197,2)</f>
        <v>0</v>
      </c>
      <c r="BL197" s="17" t="s">
        <v>138</v>
      </c>
      <c r="BM197" s="140" t="s">
        <v>254</v>
      </c>
    </row>
    <row r="198" spans="2:65" s="12" customFormat="1" ht="12">
      <c r="B198" s="142"/>
      <c r="D198" s="143" t="s">
        <v>140</v>
      </c>
      <c r="E198" s="144" t="s">
        <v>1</v>
      </c>
      <c r="F198" s="145" t="s">
        <v>255</v>
      </c>
      <c r="H198" s="146">
        <v>11.156000000000001</v>
      </c>
      <c r="I198" s="147"/>
      <c r="L198" s="142"/>
      <c r="M198" s="148"/>
      <c r="T198" s="149"/>
      <c r="AT198" s="144" t="s">
        <v>140</v>
      </c>
      <c r="AU198" s="144" t="s">
        <v>83</v>
      </c>
      <c r="AV198" s="12" t="s">
        <v>83</v>
      </c>
      <c r="AW198" s="12" t="s">
        <v>30</v>
      </c>
      <c r="AX198" s="12" t="s">
        <v>73</v>
      </c>
      <c r="AY198" s="144" t="s">
        <v>131</v>
      </c>
    </row>
    <row r="199" spans="2:65" s="12" customFormat="1" ht="12">
      <c r="B199" s="142"/>
      <c r="D199" s="143" t="s">
        <v>140</v>
      </c>
      <c r="E199" s="144" t="s">
        <v>1</v>
      </c>
      <c r="F199" s="145" t="s">
        <v>256</v>
      </c>
      <c r="H199" s="146">
        <v>8.1</v>
      </c>
      <c r="I199" s="147"/>
      <c r="L199" s="142"/>
      <c r="M199" s="148"/>
      <c r="T199" s="149"/>
      <c r="AT199" s="144" t="s">
        <v>140</v>
      </c>
      <c r="AU199" s="144" t="s">
        <v>83</v>
      </c>
      <c r="AV199" s="12" t="s">
        <v>83</v>
      </c>
      <c r="AW199" s="12" t="s">
        <v>30</v>
      </c>
      <c r="AX199" s="12" t="s">
        <v>73</v>
      </c>
      <c r="AY199" s="144" t="s">
        <v>131</v>
      </c>
    </row>
    <row r="200" spans="2:65" s="12" customFormat="1" ht="12">
      <c r="B200" s="142"/>
      <c r="D200" s="143" t="s">
        <v>140</v>
      </c>
      <c r="E200" s="144" t="s">
        <v>1</v>
      </c>
      <c r="F200" s="145" t="s">
        <v>257</v>
      </c>
      <c r="H200" s="146">
        <v>9.69</v>
      </c>
      <c r="I200" s="147"/>
      <c r="L200" s="142"/>
      <c r="M200" s="148"/>
      <c r="T200" s="149"/>
      <c r="AT200" s="144" t="s">
        <v>140</v>
      </c>
      <c r="AU200" s="144" t="s">
        <v>83</v>
      </c>
      <c r="AV200" s="12" t="s">
        <v>83</v>
      </c>
      <c r="AW200" s="12" t="s">
        <v>30</v>
      </c>
      <c r="AX200" s="12" t="s">
        <v>73</v>
      </c>
      <c r="AY200" s="144" t="s">
        <v>131</v>
      </c>
    </row>
    <row r="201" spans="2:65" s="12" customFormat="1" ht="12">
      <c r="B201" s="142"/>
      <c r="D201" s="143" t="s">
        <v>140</v>
      </c>
      <c r="E201" s="144" t="s">
        <v>1</v>
      </c>
      <c r="F201" s="145" t="s">
        <v>258</v>
      </c>
      <c r="H201" s="146">
        <v>18.43</v>
      </c>
      <c r="I201" s="147"/>
      <c r="L201" s="142"/>
      <c r="M201" s="148"/>
      <c r="T201" s="149"/>
      <c r="AT201" s="144" t="s">
        <v>140</v>
      </c>
      <c r="AU201" s="144" t="s">
        <v>83</v>
      </c>
      <c r="AV201" s="12" t="s">
        <v>83</v>
      </c>
      <c r="AW201" s="12" t="s">
        <v>30</v>
      </c>
      <c r="AX201" s="12" t="s">
        <v>73</v>
      </c>
      <c r="AY201" s="144" t="s">
        <v>131</v>
      </c>
    </row>
    <row r="202" spans="2:65" s="12" customFormat="1" ht="12">
      <c r="B202" s="142"/>
      <c r="D202" s="143" t="s">
        <v>140</v>
      </c>
      <c r="E202" s="144" t="s">
        <v>1</v>
      </c>
      <c r="F202" s="145" t="s">
        <v>259</v>
      </c>
      <c r="H202" s="146">
        <v>16.29</v>
      </c>
      <c r="I202" s="147"/>
      <c r="L202" s="142"/>
      <c r="M202" s="148"/>
      <c r="T202" s="149"/>
      <c r="AT202" s="144" t="s">
        <v>140</v>
      </c>
      <c r="AU202" s="144" t="s">
        <v>83</v>
      </c>
      <c r="AV202" s="12" t="s">
        <v>83</v>
      </c>
      <c r="AW202" s="12" t="s">
        <v>30</v>
      </c>
      <c r="AX202" s="12" t="s">
        <v>73</v>
      </c>
      <c r="AY202" s="144" t="s">
        <v>131</v>
      </c>
    </row>
    <row r="203" spans="2:65" s="12" customFormat="1" ht="12">
      <c r="B203" s="142"/>
      <c r="D203" s="143" t="s">
        <v>140</v>
      </c>
      <c r="E203" s="144" t="s">
        <v>1</v>
      </c>
      <c r="F203" s="145" t="s">
        <v>260</v>
      </c>
      <c r="H203" s="146">
        <v>6.48</v>
      </c>
      <c r="I203" s="147"/>
      <c r="L203" s="142"/>
      <c r="M203" s="148"/>
      <c r="T203" s="149"/>
      <c r="AT203" s="144" t="s">
        <v>140</v>
      </c>
      <c r="AU203" s="144" t="s">
        <v>83</v>
      </c>
      <c r="AV203" s="12" t="s">
        <v>83</v>
      </c>
      <c r="AW203" s="12" t="s">
        <v>30</v>
      </c>
      <c r="AX203" s="12" t="s">
        <v>73</v>
      </c>
      <c r="AY203" s="144" t="s">
        <v>131</v>
      </c>
    </row>
    <row r="204" spans="2:65" s="13" customFormat="1" ht="12">
      <c r="B204" s="160"/>
      <c r="D204" s="143" t="s">
        <v>140</v>
      </c>
      <c r="E204" s="161" t="s">
        <v>1</v>
      </c>
      <c r="F204" s="162" t="s">
        <v>201</v>
      </c>
      <c r="H204" s="163">
        <v>70.146000000000001</v>
      </c>
      <c r="I204" s="164"/>
      <c r="L204" s="160"/>
      <c r="M204" s="165"/>
      <c r="T204" s="166"/>
      <c r="AT204" s="161" t="s">
        <v>140</v>
      </c>
      <c r="AU204" s="161" t="s">
        <v>83</v>
      </c>
      <c r="AV204" s="13" t="s">
        <v>138</v>
      </c>
      <c r="AW204" s="13" t="s">
        <v>30</v>
      </c>
      <c r="AX204" s="13" t="s">
        <v>81</v>
      </c>
      <c r="AY204" s="161" t="s">
        <v>131</v>
      </c>
    </row>
    <row r="205" spans="2:65" s="1" customFormat="1" ht="24.25" customHeight="1">
      <c r="B205" s="128"/>
      <c r="C205" s="129" t="s">
        <v>261</v>
      </c>
      <c r="D205" s="129" t="s">
        <v>133</v>
      </c>
      <c r="E205" s="130" t="s">
        <v>262</v>
      </c>
      <c r="F205" s="131" t="s">
        <v>263</v>
      </c>
      <c r="G205" s="132" t="s">
        <v>173</v>
      </c>
      <c r="H205" s="133">
        <v>467.64299999999997</v>
      </c>
      <c r="I205" s="134"/>
      <c r="J205" s="135">
        <f>ROUND(I205*H205,2)</f>
        <v>0</v>
      </c>
      <c r="K205" s="131" t="s">
        <v>137</v>
      </c>
      <c r="L205" s="32"/>
      <c r="M205" s="136" t="s">
        <v>1</v>
      </c>
      <c r="N205" s="137" t="s">
        <v>38</v>
      </c>
      <c r="P205" s="138">
        <f>O205*H205</f>
        <v>0</v>
      </c>
      <c r="Q205" s="138">
        <v>2.7499999999999998E-3</v>
      </c>
      <c r="R205" s="138">
        <f>Q205*H205</f>
        <v>1.2860182499999999</v>
      </c>
      <c r="S205" s="138">
        <v>0</v>
      </c>
      <c r="T205" s="139">
        <f>S205*H205</f>
        <v>0</v>
      </c>
      <c r="AR205" s="140" t="s">
        <v>138</v>
      </c>
      <c r="AT205" s="140" t="s">
        <v>133</v>
      </c>
      <c r="AU205" s="140" t="s">
        <v>83</v>
      </c>
      <c r="AY205" s="17" t="s">
        <v>131</v>
      </c>
      <c r="BE205" s="141">
        <f>IF(N205="základní",J205,0)</f>
        <v>0</v>
      </c>
      <c r="BF205" s="141">
        <f>IF(N205="snížená",J205,0)</f>
        <v>0</v>
      </c>
      <c r="BG205" s="141">
        <f>IF(N205="zákl. přenesená",J205,0)</f>
        <v>0</v>
      </c>
      <c r="BH205" s="141">
        <f>IF(N205="sníž. přenesená",J205,0)</f>
        <v>0</v>
      </c>
      <c r="BI205" s="141">
        <f>IF(N205="nulová",J205,0)</f>
        <v>0</v>
      </c>
      <c r="BJ205" s="17" t="s">
        <v>81</v>
      </c>
      <c r="BK205" s="141">
        <f>ROUND(I205*H205,2)</f>
        <v>0</v>
      </c>
      <c r="BL205" s="17" t="s">
        <v>138</v>
      </c>
      <c r="BM205" s="140" t="s">
        <v>264</v>
      </c>
    </row>
    <row r="206" spans="2:65" s="12" customFormat="1" ht="12">
      <c r="B206" s="142"/>
      <c r="D206" s="143" t="s">
        <v>140</v>
      </c>
      <c r="E206" s="144" t="s">
        <v>1</v>
      </c>
      <c r="F206" s="145" t="s">
        <v>265</v>
      </c>
      <c r="H206" s="146">
        <v>74.375</v>
      </c>
      <c r="I206" s="147"/>
      <c r="L206" s="142"/>
      <c r="M206" s="148"/>
      <c r="T206" s="149"/>
      <c r="AT206" s="144" t="s">
        <v>140</v>
      </c>
      <c r="AU206" s="144" t="s">
        <v>83</v>
      </c>
      <c r="AV206" s="12" t="s">
        <v>83</v>
      </c>
      <c r="AW206" s="12" t="s">
        <v>30</v>
      </c>
      <c r="AX206" s="12" t="s">
        <v>73</v>
      </c>
      <c r="AY206" s="144" t="s">
        <v>131</v>
      </c>
    </row>
    <row r="207" spans="2:65" s="12" customFormat="1" ht="12">
      <c r="B207" s="142"/>
      <c r="D207" s="143" t="s">
        <v>140</v>
      </c>
      <c r="E207" s="144" t="s">
        <v>1</v>
      </c>
      <c r="F207" s="145" t="s">
        <v>266</v>
      </c>
      <c r="H207" s="146">
        <v>54</v>
      </c>
      <c r="I207" s="147"/>
      <c r="L207" s="142"/>
      <c r="M207" s="148"/>
      <c r="T207" s="149"/>
      <c r="AT207" s="144" t="s">
        <v>140</v>
      </c>
      <c r="AU207" s="144" t="s">
        <v>83</v>
      </c>
      <c r="AV207" s="12" t="s">
        <v>83</v>
      </c>
      <c r="AW207" s="12" t="s">
        <v>30</v>
      </c>
      <c r="AX207" s="12" t="s">
        <v>73</v>
      </c>
      <c r="AY207" s="144" t="s">
        <v>131</v>
      </c>
    </row>
    <row r="208" spans="2:65" s="12" customFormat="1" ht="12">
      <c r="B208" s="142"/>
      <c r="D208" s="143" t="s">
        <v>140</v>
      </c>
      <c r="E208" s="144" t="s">
        <v>1</v>
      </c>
      <c r="F208" s="145" t="s">
        <v>267</v>
      </c>
      <c r="H208" s="146">
        <v>64.599999999999994</v>
      </c>
      <c r="I208" s="147"/>
      <c r="L208" s="142"/>
      <c r="M208" s="148"/>
      <c r="T208" s="149"/>
      <c r="AT208" s="144" t="s">
        <v>140</v>
      </c>
      <c r="AU208" s="144" t="s">
        <v>83</v>
      </c>
      <c r="AV208" s="12" t="s">
        <v>83</v>
      </c>
      <c r="AW208" s="12" t="s">
        <v>30</v>
      </c>
      <c r="AX208" s="12" t="s">
        <v>73</v>
      </c>
      <c r="AY208" s="144" t="s">
        <v>131</v>
      </c>
    </row>
    <row r="209" spans="2:65" s="12" customFormat="1" ht="12">
      <c r="B209" s="142"/>
      <c r="D209" s="143" t="s">
        <v>140</v>
      </c>
      <c r="E209" s="144" t="s">
        <v>1</v>
      </c>
      <c r="F209" s="145" t="s">
        <v>268</v>
      </c>
      <c r="H209" s="146">
        <v>122.86799999999999</v>
      </c>
      <c r="I209" s="147"/>
      <c r="L209" s="142"/>
      <c r="M209" s="148"/>
      <c r="T209" s="149"/>
      <c r="AT209" s="144" t="s">
        <v>140</v>
      </c>
      <c r="AU209" s="144" t="s">
        <v>83</v>
      </c>
      <c r="AV209" s="12" t="s">
        <v>83</v>
      </c>
      <c r="AW209" s="12" t="s">
        <v>30</v>
      </c>
      <c r="AX209" s="12" t="s">
        <v>73</v>
      </c>
      <c r="AY209" s="144" t="s">
        <v>131</v>
      </c>
    </row>
    <row r="210" spans="2:65" s="12" customFormat="1" ht="12">
      <c r="B210" s="142"/>
      <c r="D210" s="143" t="s">
        <v>140</v>
      </c>
      <c r="E210" s="144" t="s">
        <v>1</v>
      </c>
      <c r="F210" s="145" t="s">
        <v>269</v>
      </c>
      <c r="H210" s="146">
        <v>108.6</v>
      </c>
      <c r="I210" s="147"/>
      <c r="L210" s="142"/>
      <c r="M210" s="148"/>
      <c r="T210" s="149"/>
      <c r="AT210" s="144" t="s">
        <v>140</v>
      </c>
      <c r="AU210" s="144" t="s">
        <v>83</v>
      </c>
      <c r="AV210" s="12" t="s">
        <v>83</v>
      </c>
      <c r="AW210" s="12" t="s">
        <v>30</v>
      </c>
      <c r="AX210" s="12" t="s">
        <v>73</v>
      </c>
      <c r="AY210" s="144" t="s">
        <v>131</v>
      </c>
    </row>
    <row r="211" spans="2:65" s="12" customFormat="1" ht="12">
      <c r="B211" s="142"/>
      <c r="D211" s="143" t="s">
        <v>140</v>
      </c>
      <c r="E211" s="144" t="s">
        <v>1</v>
      </c>
      <c r="F211" s="145" t="s">
        <v>270</v>
      </c>
      <c r="H211" s="146">
        <v>43.2</v>
      </c>
      <c r="I211" s="147"/>
      <c r="L211" s="142"/>
      <c r="M211" s="148"/>
      <c r="T211" s="149"/>
      <c r="AT211" s="144" t="s">
        <v>140</v>
      </c>
      <c r="AU211" s="144" t="s">
        <v>83</v>
      </c>
      <c r="AV211" s="12" t="s">
        <v>83</v>
      </c>
      <c r="AW211" s="12" t="s">
        <v>30</v>
      </c>
      <c r="AX211" s="12" t="s">
        <v>73</v>
      </c>
      <c r="AY211" s="144" t="s">
        <v>131</v>
      </c>
    </row>
    <row r="212" spans="2:65" s="13" customFormat="1" ht="12">
      <c r="B212" s="160"/>
      <c r="D212" s="143" t="s">
        <v>140</v>
      </c>
      <c r="E212" s="161" t="s">
        <v>1</v>
      </c>
      <c r="F212" s="162" t="s">
        <v>201</v>
      </c>
      <c r="H212" s="163">
        <v>467.64299999999997</v>
      </c>
      <c r="I212" s="164"/>
      <c r="L212" s="160"/>
      <c r="M212" s="165"/>
      <c r="T212" s="166"/>
      <c r="AT212" s="161" t="s">
        <v>140</v>
      </c>
      <c r="AU212" s="161" t="s">
        <v>83</v>
      </c>
      <c r="AV212" s="13" t="s">
        <v>138</v>
      </c>
      <c r="AW212" s="13" t="s">
        <v>30</v>
      </c>
      <c r="AX212" s="13" t="s">
        <v>81</v>
      </c>
      <c r="AY212" s="161" t="s">
        <v>131</v>
      </c>
    </row>
    <row r="213" spans="2:65" s="1" customFormat="1" ht="24.25" customHeight="1">
      <c r="B213" s="128"/>
      <c r="C213" s="129" t="s">
        <v>271</v>
      </c>
      <c r="D213" s="129" t="s">
        <v>133</v>
      </c>
      <c r="E213" s="130" t="s">
        <v>272</v>
      </c>
      <c r="F213" s="131" t="s">
        <v>273</v>
      </c>
      <c r="G213" s="132" t="s">
        <v>173</v>
      </c>
      <c r="H213" s="133">
        <v>467.64299999999997</v>
      </c>
      <c r="I213" s="134"/>
      <c r="J213" s="135">
        <f>ROUND(I213*H213,2)</f>
        <v>0</v>
      </c>
      <c r="K213" s="131" t="s">
        <v>137</v>
      </c>
      <c r="L213" s="32"/>
      <c r="M213" s="136" t="s">
        <v>1</v>
      </c>
      <c r="N213" s="137" t="s">
        <v>38</v>
      </c>
      <c r="P213" s="138">
        <f>O213*H213</f>
        <v>0</v>
      </c>
      <c r="Q213" s="138">
        <v>0</v>
      </c>
      <c r="R213" s="138">
        <f>Q213*H213</f>
        <v>0</v>
      </c>
      <c r="S213" s="138">
        <v>0</v>
      </c>
      <c r="T213" s="139">
        <f>S213*H213</f>
        <v>0</v>
      </c>
      <c r="AR213" s="140" t="s">
        <v>138</v>
      </c>
      <c r="AT213" s="140" t="s">
        <v>133</v>
      </c>
      <c r="AU213" s="140" t="s">
        <v>83</v>
      </c>
      <c r="AY213" s="17" t="s">
        <v>131</v>
      </c>
      <c r="BE213" s="141">
        <f>IF(N213="základní",J213,0)</f>
        <v>0</v>
      </c>
      <c r="BF213" s="141">
        <f>IF(N213="snížená",J213,0)</f>
        <v>0</v>
      </c>
      <c r="BG213" s="141">
        <f>IF(N213="zákl. přenesená",J213,0)</f>
        <v>0</v>
      </c>
      <c r="BH213" s="141">
        <f>IF(N213="sníž. přenesená",J213,0)</f>
        <v>0</v>
      </c>
      <c r="BI213" s="141">
        <f>IF(N213="nulová",J213,0)</f>
        <v>0</v>
      </c>
      <c r="BJ213" s="17" t="s">
        <v>81</v>
      </c>
      <c r="BK213" s="141">
        <f>ROUND(I213*H213,2)</f>
        <v>0</v>
      </c>
      <c r="BL213" s="17" t="s">
        <v>138</v>
      </c>
      <c r="BM213" s="140" t="s">
        <v>274</v>
      </c>
    </row>
    <row r="214" spans="2:65" s="12" customFormat="1" ht="12">
      <c r="B214" s="142"/>
      <c r="D214" s="143" t="s">
        <v>140</v>
      </c>
      <c r="E214" s="144" t="s">
        <v>1</v>
      </c>
      <c r="F214" s="145" t="s">
        <v>275</v>
      </c>
      <c r="H214" s="146">
        <v>467.64299999999997</v>
      </c>
      <c r="I214" s="147"/>
      <c r="L214" s="142"/>
      <c r="M214" s="148"/>
      <c r="T214" s="149"/>
      <c r="AT214" s="144" t="s">
        <v>140</v>
      </c>
      <c r="AU214" s="144" t="s">
        <v>83</v>
      </c>
      <c r="AV214" s="12" t="s">
        <v>83</v>
      </c>
      <c r="AW214" s="12" t="s">
        <v>30</v>
      </c>
      <c r="AX214" s="12" t="s">
        <v>81</v>
      </c>
      <c r="AY214" s="144" t="s">
        <v>131</v>
      </c>
    </row>
    <row r="215" spans="2:65" s="1" customFormat="1" ht="24.25" customHeight="1">
      <c r="B215" s="128"/>
      <c r="C215" s="129" t="s">
        <v>276</v>
      </c>
      <c r="D215" s="129" t="s">
        <v>133</v>
      </c>
      <c r="E215" s="130" t="s">
        <v>277</v>
      </c>
      <c r="F215" s="131" t="s">
        <v>278</v>
      </c>
      <c r="G215" s="132" t="s">
        <v>173</v>
      </c>
      <c r="H215" s="133">
        <v>12.925000000000001</v>
      </c>
      <c r="I215" s="134"/>
      <c r="J215" s="135">
        <f>ROUND(I215*H215,2)</f>
        <v>0</v>
      </c>
      <c r="K215" s="131" t="s">
        <v>137</v>
      </c>
      <c r="L215" s="32"/>
      <c r="M215" s="136" t="s">
        <v>1</v>
      </c>
      <c r="N215" s="137" t="s">
        <v>38</v>
      </c>
      <c r="P215" s="138">
        <f>O215*H215</f>
        <v>0</v>
      </c>
      <c r="Q215" s="138">
        <v>3.46E-3</v>
      </c>
      <c r="R215" s="138">
        <f>Q215*H215</f>
        <v>4.4720500000000003E-2</v>
      </c>
      <c r="S215" s="138">
        <v>0</v>
      </c>
      <c r="T215" s="139">
        <f>S215*H215</f>
        <v>0</v>
      </c>
      <c r="AR215" s="140" t="s">
        <v>138</v>
      </c>
      <c r="AT215" s="140" t="s">
        <v>133</v>
      </c>
      <c r="AU215" s="140" t="s">
        <v>83</v>
      </c>
      <c r="AY215" s="17" t="s">
        <v>131</v>
      </c>
      <c r="BE215" s="141">
        <f>IF(N215="základní",J215,0)</f>
        <v>0</v>
      </c>
      <c r="BF215" s="141">
        <f>IF(N215="snížená",J215,0)</f>
        <v>0</v>
      </c>
      <c r="BG215" s="141">
        <f>IF(N215="zákl. přenesená",J215,0)</f>
        <v>0</v>
      </c>
      <c r="BH215" s="141">
        <f>IF(N215="sníž. přenesená",J215,0)</f>
        <v>0</v>
      </c>
      <c r="BI215" s="141">
        <f>IF(N215="nulová",J215,0)</f>
        <v>0</v>
      </c>
      <c r="BJ215" s="17" t="s">
        <v>81</v>
      </c>
      <c r="BK215" s="141">
        <f>ROUND(I215*H215,2)</f>
        <v>0</v>
      </c>
      <c r="BL215" s="17" t="s">
        <v>138</v>
      </c>
      <c r="BM215" s="140" t="s">
        <v>279</v>
      </c>
    </row>
    <row r="216" spans="2:65" s="12" customFormat="1" ht="12">
      <c r="B216" s="142"/>
      <c r="D216" s="143" t="s">
        <v>140</v>
      </c>
      <c r="E216" s="144" t="s">
        <v>1</v>
      </c>
      <c r="F216" s="145" t="s">
        <v>280</v>
      </c>
      <c r="H216" s="146">
        <v>12.925000000000001</v>
      </c>
      <c r="I216" s="147"/>
      <c r="L216" s="142"/>
      <c r="M216" s="148"/>
      <c r="T216" s="149"/>
      <c r="AT216" s="144" t="s">
        <v>140</v>
      </c>
      <c r="AU216" s="144" t="s">
        <v>83</v>
      </c>
      <c r="AV216" s="12" t="s">
        <v>83</v>
      </c>
      <c r="AW216" s="12" t="s">
        <v>30</v>
      </c>
      <c r="AX216" s="12" t="s">
        <v>81</v>
      </c>
      <c r="AY216" s="144" t="s">
        <v>131</v>
      </c>
    </row>
    <row r="217" spans="2:65" s="1" customFormat="1" ht="24.25" customHeight="1">
      <c r="B217" s="128"/>
      <c r="C217" s="129" t="s">
        <v>281</v>
      </c>
      <c r="D217" s="129" t="s">
        <v>133</v>
      </c>
      <c r="E217" s="130" t="s">
        <v>282</v>
      </c>
      <c r="F217" s="131" t="s">
        <v>283</v>
      </c>
      <c r="G217" s="132" t="s">
        <v>173</v>
      </c>
      <c r="H217" s="133">
        <v>12.925000000000001</v>
      </c>
      <c r="I217" s="134"/>
      <c r="J217" s="135">
        <f>ROUND(I217*H217,2)</f>
        <v>0</v>
      </c>
      <c r="K217" s="131" t="s">
        <v>137</v>
      </c>
      <c r="L217" s="32"/>
      <c r="M217" s="136" t="s">
        <v>1</v>
      </c>
      <c r="N217" s="137" t="s">
        <v>38</v>
      </c>
      <c r="P217" s="138">
        <f>O217*H217</f>
        <v>0</v>
      </c>
      <c r="Q217" s="138">
        <v>0</v>
      </c>
      <c r="R217" s="138">
        <f>Q217*H217</f>
        <v>0</v>
      </c>
      <c r="S217" s="138">
        <v>0</v>
      </c>
      <c r="T217" s="139">
        <f>S217*H217</f>
        <v>0</v>
      </c>
      <c r="AR217" s="140" t="s">
        <v>138</v>
      </c>
      <c r="AT217" s="140" t="s">
        <v>133</v>
      </c>
      <c r="AU217" s="140" t="s">
        <v>83</v>
      </c>
      <c r="AY217" s="17" t="s">
        <v>131</v>
      </c>
      <c r="BE217" s="141">
        <f>IF(N217="základní",J217,0)</f>
        <v>0</v>
      </c>
      <c r="BF217" s="141">
        <f>IF(N217="snížená",J217,0)</f>
        <v>0</v>
      </c>
      <c r="BG217" s="141">
        <f>IF(N217="zákl. přenesená",J217,0)</f>
        <v>0</v>
      </c>
      <c r="BH217" s="141">
        <f>IF(N217="sníž. přenesená",J217,0)</f>
        <v>0</v>
      </c>
      <c r="BI217" s="141">
        <f>IF(N217="nulová",J217,0)</f>
        <v>0</v>
      </c>
      <c r="BJ217" s="17" t="s">
        <v>81</v>
      </c>
      <c r="BK217" s="141">
        <f>ROUND(I217*H217,2)</f>
        <v>0</v>
      </c>
      <c r="BL217" s="17" t="s">
        <v>138</v>
      </c>
      <c r="BM217" s="140" t="s">
        <v>284</v>
      </c>
    </row>
    <row r="218" spans="2:65" s="1" customFormat="1" ht="24.25" customHeight="1">
      <c r="B218" s="128"/>
      <c r="C218" s="129" t="s">
        <v>285</v>
      </c>
      <c r="D218" s="129" t="s">
        <v>133</v>
      </c>
      <c r="E218" s="130" t="s">
        <v>286</v>
      </c>
      <c r="F218" s="131" t="s">
        <v>287</v>
      </c>
      <c r="G218" s="132" t="s">
        <v>173</v>
      </c>
      <c r="H218" s="133">
        <v>381.04300000000001</v>
      </c>
      <c r="I218" s="134"/>
      <c r="J218" s="135">
        <f>ROUND(I218*H218,2)</f>
        <v>0</v>
      </c>
      <c r="K218" s="131" t="s">
        <v>137</v>
      </c>
      <c r="L218" s="32"/>
      <c r="M218" s="136" t="s">
        <v>1</v>
      </c>
      <c r="N218" s="137" t="s">
        <v>38</v>
      </c>
      <c r="P218" s="138">
        <f>O218*H218</f>
        <v>0</v>
      </c>
      <c r="Q218" s="138">
        <v>2.5000000000000001E-3</v>
      </c>
      <c r="R218" s="138">
        <f>Q218*H218</f>
        <v>0.95260750000000005</v>
      </c>
      <c r="S218" s="138">
        <v>0</v>
      </c>
      <c r="T218" s="139">
        <f>S218*H218</f>
        <v>0</v>
      </c>
      <c r="AR218" s="140" t="s">
        <v>138</v>
      </c>
      <c r="AT218" s="140" t="s">
        <v>133</v>
      </c>
      <c r="AU218" s="140" t="s">
        <v>83</v>
      </c>
      <c r="AY218" s="17" t="s">
        <v>131</v>
      </c>
      <c r="BE218" s="141">
        <f>IF(N218="základní",J218,0)</f>
        <v>0</v>
      </c>
      <c r="BF218" s="141">
        <f>IF(N218="snížená",J218,0)</f>
        <v>0</v>
      </c>
      <c r="BG218" s="141">
        <f>IF(N218="zákl. přenesená",J218,0)</f>
        <v>0</v>
      </c>
      <c r="BH218" s="141">
        <f>IF(N218="sníž. přenesená",J218,0)</f>
        <v>0</v>
      </c>
      <c r="BI218" s="141">
        <f>IF(N218="nulová",J218,0)</f>
        <v>0</v>
      </c>
      <c r="BJ218" s="17" t="s">
        <v>81</v>
      </c>
      <c r="BK218" s="141">
        <f>ROUND(I218*H218,2)</f>
        <v>0</v>
      </c>
      <c r="BL218" s="17" t="s">
        <v>138</v>
      </c>
      <c r="BM218" s="140" t="s">
        <v>288</v>
      </c>
    </row>
    <row r="219" spans="2:65" s="12" customFormat="1" ht="12">
      <c r="B219" s="142"/>
      <c r="D219" s="143" t="s">
        <v>140</v>
      </c>
      <c r="E219" s="144" t="s">
        <v>1</v>
      </c>
      <c r="F219" s="145" t="s">
        <v>265</v>
      </c>
      <c r="H219" s="146">
        <v>74.375</v>
      </c>
      <c r="I219" s="147"/>
      <c r="L219" s="142"/>
      <c r="M219" s="148"/>
      <c r="T219" s="149"/>
      <c r="AT219" s="144" t="s">
        <v>140</v>
      </c>
      <c r="AU219" s="144" t="s">
        <v>83</v>
      </c>
      <c r="AV219" s="12" t="s">
        <v>83</v>
      </c>
      <c r="AW219" s="12" t="s">
        <v>30</v>
      </c>
      <c r="AX219" s="12" t="s">
        <v>73</v>
      </c>
      <c r="AY219" s="144" t="s">
        <v>131</v>
      </c>
    </row>
    <row r="220" spans="2:65" s="12" customFormat="1" ht="12">
      <c r="B220" s="142"/>
      <c r="D220" s="143" t="s">
        <v>140</v>
      </c>
      <c r="E220" s="144" t="s">
        <v>1</v>
      </c>
      <c r="F220" s="145" t="s">
        <v>266</v>
      </c>
      <c r="H220" s="146">
        <v>54</v>
      </c>
      <c r="I220" s="147"/>
      <c r="L220" s="142"/>
      <c r="M220" s="148"/>
      <c r="T220" s="149"/>
      <c r="AT220" s="144" t="s">
        <v>140</v>
      </c>
      <c r="AU220" s="144" t="s">
        <v>83</v>
      </c>
      <c r="AV220" s="12" t="s">
        <v>83</v>
      </c>
      <c r="AW220" s="12" t="s">
        <v>30</v>
      </c>
      <c r="AX220" s="12" t="s">
        <v>73</v>
      </c>
      <c r="AY220" s="144" t="s">
        <v>131</v>
      </c>
    </row>
    <row r="221" spans="2:65" s="12" customFormat="1" ht="12">
      <c r="B221" s="142"/>
      <c r="D221" s="143" t="s">
        <v>140</v>
      </c>
      <c r="E221" s="144" t="s">
        <v>1</v>
      </c>
      <c r="F221" s="145" t="s">
        <v>289</v>
      </c>
      <c r="H221" s="146">
        <v>32.299999999999997</v>
      </c>
      <c r="I221" s="147"/>
      <c r="L221" s="142"/>
      <c r="M221" s="148"/>
      <c r="T221" s="149"/>
      <c r="AT221" s="144" t="s">
        <v>140</v>
      </c>
      <c r="AU221" s="144" t="s">
        <v>83</v>
      </c>
      <c r="AV221" s="12" t="s">
        <v>83</v>
      </c>
      <c r="AW221" s="12" t="s">
        <v>30</v>
      </c>
      <c r="AX221" s="12" t="s">
        <v>73</v>
      </c>
      <c r="AY221" s="144" t="s">
        <v>131</v>
      </c>
    </row>
    <row r="222" spans="2:65" s="12" customFormat="1" ht="12">
      <c r="B222" s="142"/>
      <c r="D222" s="143" t="s">
        <v>140</v>
      </c>
      <c r="E222" s="144" t="s">
        <v>1</v>
      </c>
      <c r="F222" s="145" t="s">
        <v>268</v>
      </c>
      <c r="H222" s="146">
        <v>122.86799999999999</v>
      </c>
      <c r="I222" s="147"/>
      <c r="L222" s="142"/>
      <c r="M222" s="148"/>
      <c r="T222" s="149"/>
      <c r="AT222" s="144" t="s">
        <v>140</v>
      </c>
      <c r="AU222" s="144" t="s">
        <v>83</v>
      </c>
      <c r="AV222" s="12" t="s">
        <v>83</v>
      </c>
      <c r="AW222" s="12" t="s">
        <v>30</v>
      </c>
      <c r="AX222" s="12" t="s">
        <v>73</v>
      </c>
      <c r="AY222" s="144" t="s">
        <v>131</v>
      </c>
    </row>
    <row r="223" spans="2:65" s="12" customFormat="1" ht="12">
      <c r="B223" s="142"/>
      <c r="D223" s="143" t="s">
        <v>140</v>
      </c>
      <c r="E223" s="144" t="s">
        <v>1</v>
      </c>
      <c r="F223" s="145" t="s">
        <v>290</v>
      </c>
      <c r="H223" s="146">
        <v>54.3</v>
      </c>
      <c r="I223" s="147"/>
      <c r="L223" s="142"/>
      <c r="M223" s="148"/>
      <c r="T223" s="149"/>
      <c r="AT223" s="144" t="s">
        <v>140</v>
      </c>
      <c r="AU223" s="144" t="s">
        <v>83</v>
      </c>
      <c r="AV223" s="12" t="s">
        <v>83</v>
      </c>
      <c r="AW223" s="12" t="s">
        <v>30</v>
      </c>
      <c r="AX223" s="12" t="s">
        <v>73</v>
      </c>
      <c r="AY223" s="144" t="s">
        <v>131</v>
      </c>
    </row>
    <row r="224" spans="2:65" s="12" customFormat="1" ht="12">
      <c r="B224" s="142"/>
      <c r="D224" s="143" t="s">
        <v>140</v>
      </c>
      <c r="E224" s="144" t="s">
        <v>1</v>
      </c>
      <c r="F224" s="145" t="s">
        <v>270</v>
      </c>
      <c r="H224" s="146">
        <v>43.2</v>
      </c>
      <c r="I224" s="147"/>
      <c r="L224" s="142"/>
      <c r="M224" s="148"/>
      <c r="T224" s="149"/>
      <c r="AT224" s="144" t="s">
        <v>140</v>
      </c>
      <c r="AU224" s="144" t="s">
        <v>83</v>
      </c>
      <c r="AV224" s="12" t="s">
        <v>83</v>
      </c>
      <c r="AW224" s="12" t="s">
        <v>30</v>
      </c>
      <c r="AX224" s="12" t="s">
        <v>73</v>
      </c>
      <c r="AY224" s="144" t="s">
        <v>131</v>
      </c>
    </row>
    <row r="225" spans="2:65" s="13" customFormat="1" ht="12">
      <c r="B225" s="160"/>
      <c r="D225" s="143" t="s">
        <v>140</v>
      </c>
      <c r="E225" s="161" t="s">
        <v>1</v>
      </c>
      <c r="F225" s="162" t="s">
        <v>201</v>
      </c>
      <c r="H225" s="163">
        <v>381.04300000000001</v>
      </c>
      <c r="I225" s="164"/>
      <c r="L225" s="160"/>
      <c r="M225" s="165"/>
      <c r="T225" s="166"/>
      <c r="AT225" s="161" t="s">
        <v>140</v>
      </c>
      <c r="AU225" s="161" t="s">
        <v>83</v>
      </c>
      <c r="AV225" s="13" t="s">
        <v>138</v>
      </c>
      <c r="AW225" s="13" t="s">
        <v>30</v>
      </c>
      <c r="AX225" s="13" t="s">
        <v>81</v>
      </c>
      <c r="AY225" s="161" t="s">
        <v>131</v>
      </c>
    </row>
    <row r="226" spans="2:65" s="1" customFormat="1" ht="16.5" customHeight="1">
      <c r="B226" s="128"/>
      <c r="C226" s="129" t="s">
        <v>291</v>
      </c>
      <c r="D226" s="129" t="s">
        <v>133</v>
      </c>
      <c r="E226" s="130" t="s">
        <v>292</v>
      </c>
      <c r="F226" s="131" t="s">
        <v>293</v>
      </c>
      <c r="G226" s="132" t="s">
        <v>157</v>
      </c>
      <c r="H226" s="133">
        <v>14.545999999999999</v>
      </c>
      <c r="I226" s="134"/>
      <c r="J226" s="135">
        <f>ROUND(I226*H226,2)</f>
        <v>0</v>
      </c>
      <c r="K226" s="131" t="s">
        <v>137</v>
      </c>
      <c r="L226" s="32"/>
      <c r="M226" s="136" t="s">
        <v>1</v>
      </c>
      <c r="N226" s="137" t="s">
        <v>38</v>
      </c>
      <c r="P226" s="138">
        <f>O226*H226</f>
        <v>0</v>
      </c>
      <c r="Q226" s="138">
        <v>1.04922</v>
      </c>
      <c r="R226" s="138">
        <f>Q226*H226</f>
        <v>15.26195412</v>
      </c>
      <c r="S226" s="138">
        <v>0</v>
      </c>
      <c r="T226" s="139">
        <f>S226*H226</f>
        <v>0</v>
      </c>
      <c r="AR226" s="140" t="s">
        <v>138</v>
      </c>
      <c r="AT226" s="140" t="s">
        <v>133</v>
      </c>
      <c r="AU226" s="140" t="s">
        <v>83</v>
      </c>
      <c r="AY226" s="17" t="s">
        <v>131</v>
      </c>
      <c r="BE226" s="141">
        <f>IF(N226="základní",J226,0)</f>
        <v>0</v>
      </c>
      <c r="BF226" s="141">
        <f>IF(N226="snížená",J226,0)</f>
        <v>0</v>
      </c>
      <c r="BG226" s="141">
        <f>IF(N226="zákl. přenesená",J226,0)</f>
        <v>0</v>
      </c>
      <c r="BH226" s="141">
        <f>IF(N226="sníž. přenesená",J226,0)</f>
        <v>0</v>
      </c>
      <c r="BI226" s="141">
        <f>IF(N226="nulová",J226,0)</f>
        <v>0</v>
      </c>
      <c r="BJ226" s="17" t="s">
        <v>81</v>
      </c>
      <c r="BK226" s="141">
        <f>ROUND(I226*H226,2)</f>
        <v>0</v>
      </c>
      <c r="BL226" s="17" t="s">
        <v>138</v>
      </c>
      <c r="BM226" s="140" t="s">
        <v>294</v>
      </c>
    </row>
    <row r="227" spans="2:65" s="14" customFormat="1" ht="12">
      <c r="B227" s="167"/>
      <c r="D227" s="143" t="s">
        <v>140</v>
      </c>
      <c r="E227" s="168" t="s">
        <v>1</v>
      </c>
      <c r="F227" s="169" t="s">
        <v>295</v>
      </c>
      <c r="H227" s="168" t="s">
        <v>1</v>
      </c>
      <c r="I227" s="170"/>
      <c r="L227" s="167"/>
      <c r="M227" s="171"/>
      <c r="T227" s="172"/>
      <c r="AT227" s="168" t="s">
        <v>140</v>
      </c>
      <c r="AU227" s="168" t="s">
        <v>83</v>
      </c>
      <c r="AV227" s="14" t="s">
        <v>81</v>
      </c>
      <c r="AW227" s="14" t="s">
        <v>30</v>
      </c>
      <c r="AX227" s="14" t="s">
        <v>73</v>
      </c>
      <c r="AY227" s="168" t="s">
        <v>131</v>
      </c>
    </row>
    <row r="228" spans="2:65" s="12" customFormat="1" ht="12">
      <c r="B228" s="142"/>
      <c r="D228" s="143" t="s">
        <v>140</v>
      </c>
      <c r="E228" s="144" t="s">
        <v>1</v>
      </c>
      <c r="F228" s="145" t="s">
        <v>296</v>
      </c>
      <c r="H228" s="146">
        <v>14.029</v>
      </c>
      <c r="I228" s="147"/>
      <c r="L228" s="142"/>
      <c r="M228" s="148"/>
      <c r="T228" s="149"/>
      <c r="AT228" s="144" t="s">
        <v>140</v>
      </c>
      <c r="AU228" s="144" t="s">
        <v>83</v>
      </c>
      <c r="AV228" s="12" t="s">
        <v>83</v>
      </c>
      <c r="AW228" s="12" t="s">
        <v>30</v>
      </c>
      <c r="AX228" s="12" t="s">
        <v>73</v>
      </c>
      <c r="AY228" s="144" t="s">
        <v>131</v>
      </c>
    </row>
    <row r="229" spans="2:65" s="12" customFormat="1" ht="12">
      <c r="B229" s="142"/>
      <c r="D229" s="143" t="s">
        <v>140</v>
      </c>
      <c r="E229" s="144" t="s">
        <v>1</v>
      </c>
      <c r="F229" s="145" t="s">
        <v>297</v>
      </c>
      <c r="H229" s="146">
        <v>0.51700000000000002</v>
      </c>
      <c r="I229" s="147"/>
      <c r="L229" s="142"/>
      <c r="M229" s="148"/>
      <c r="T229" s="149"/>
      <c r="AT229" s="144" t="s">
        <v>140</v>
      </c>
      <c r="AU229" s="144" t="s">
        <v>83</v>
      </c>
      <c r="AV229" s="12" t="s">
        <v>83</v>
      </c>
      <c r="AW229" s="12" t="s">
        <v>30</v>
      </c>
      <c r="AX229" s="12" t="s">
        <v>73</v>
      </c>
      <c r="AY229" s="144" t="s">
        <v>131</v>
      </c>
    </row>
    <row r="230" spans="2:65" s="13" customFormat="1" ht="12">
      <c r="B230" s="160"/>
      <c r="D230" s="143" t="s">
        <v>140</v>
      </c>
      <c r="E230" s="161" t="s">
        <v>1</v>
      </c>
      <c r="F230" s="162" t="s">
        <v>201</v>
      </c>
      <c r="H230" s="163">
        <v>14.545999999999999</v>
      </c>
      <c r="I230" s="164"/>
      <c r="L230" s="160"/>
      <c r="M230" s="165"/>
      <c r="T230" s="166"/>
      <c r="AT230" s="161" t="s">
        <v>140</v>
      </c>
      <c r="AU230" s="161" t="s">
        <v>83</v>
      </c>
      <c r="AV230" s="13" t="s">
        <v>138</v>
      </c>
      <c r="AW230" s="13" t="s">
        <v>30</v>
      </c>
      <c r="AX230" s="13" t="s">
        <v>81</v>
      </c>
      <c r="AY230" s="161" t="s">
        <v>131</v>
      </c>
    </row>
    <row r="231" spans="2:65" s="1" customFormat="1" ht="16.5" customHeight="1">
      <c r="B231" s="128"/>
      <c r="C231" s="129" t="s">
        <v>298</v>
      </c>
      <c r="D231" s="129" t="s">
        <v>133</v>
      </c>
      <c r="E231" s="130" t="s">
        <v>299</v>
      </c>
      <c r="F231" s="131" t="s">
        <v>300</v>
      </c>
      <c r="G231" s="132" t="s">
        <v>136</v>
      </c>
      <c r="H231" s="133">
        <v>2.585</v>
      </c>
      <c r="I231" s="134"/>
      <c r="J231" s="135">
        <f>ROUND(I231*H231,2)</f>
        <v>0</v>
      </c>
      <c r="K231" s="131" t="s">
        <v>137</v>
      </c>
      <c r="L231" s="32"/>
      <c r="M231" s="136" t="s">
        <v>1</v>
      </c>
      <c r="N231" s="137" t="s">
        <v>38</v>
      </c>
      <c r="P231" s="138">
        <f>O231*H231</f>
        <v>0</v>
      </c>
      <c r="Q231" s="138">
        <v>2.5018699999999998</v>
      </c>
      <c r="R231" s="138">
        <f>Q231*H231</f>
        <v>6.4673339499999996</v>
      </c>
      <c r="S231" s="138">
        <v>0</v>
      </c>
      <c r="T231" s="139">
        <f>S231*H231</f>
        <v>0</v>
      </c>
      <c r="AR231" s="140" t="s">
        <v>138</v>
      </c>
      <c r="AT231" s="140" t="s">
        <v>133</v>
      </c>
      <c r="AU231" s="140" t="s">
        <v>83</v>
      </c>
      <c r="AY231" s="17" t="s">
        <v>131</v>
      </c>
      <c r="BE231" s="141">
        <f>IF(N231="základní",J231,0)</f>
        <v>0</v>
      </c>
      <c r="BF231" s="141">
        <f>IF(N231="snížená",J231,0)</f>
        <v>0</v>
      </c>
      <c r="BG231" s="141">
        <f>IF(N231="zákl. přenesená",J231,0)</f>
        <v>0</v>
      </c>
      <c r="BH231" s="141">
        <f>IF(N231="sníž. přenesená",J231,0)</f>
        <v>0</v>
      </c>
      <c r="BI231" s="141">
        <f>IF(N231="nulová",J231,0)</f>
        <v>0</v>
      </c>
      <c r="BJ231" s="17" t="s">
        <v>81</v>
      </c>
      <c r="BK231" s="141">
        <f>ROUND(I231*H231,2)</f>
        <v>0</v>
      </c>
      <c r="BL231" s="17" t="s">
        <v>138</v>
      </c>
      <c r="BM231" s="140" t="s">
        <v>301</v>
      </c>
    </row>
    <row r="232" spans="2:65" s="12" customFormat="1" ht="12">
      <c r="B232" s="142"/>
      <c r="D232" s="143" t="s">
        <v>140</v>
      </c>
      <c r="E232" s="144" t="s">
        <v>1</v>
      </c>
      <c r="F232" s="145" t="s">
        <v>302</v>
      </c>
      <c r="H232" s="146">
        <v>2.585</v>
      </c>
      <c r="I232" s="147"/>
      <c r="L232" s="142"/>
      <c r="M232" s="148"/>
      <c r="T232" s="149"/>
      <c r="AT232" s="144" t="s">
        <v>140</v>
      </c>
      <c r="AU232" s="144" t="s">
        <v>83</v>
      </c>
      <c r="AV232" s="12" t="s">
        <v>83</v>
      </c>
      <c r="AW232" s="12" t="s">
        <v>30</v>
      </c>
      <c r="AX232" s="12" t="s">
        <v>81</v>
      </c>
      <c r="AY232" s="144" t="s">
        <v>131</v>
      </c>
    </row>
    <row r="233" spans="2:65" s="1" customFormat="1" ht="21.75" customHeight="1">
      <c r="B233" s="128"/>
      <c r="C233" s="129" t="s">
        <v>303</v>
      </c>
      <c r="D233" s="129" t="s">
        <v>133</v>
      </c>
      <c r="E233" s="130" t="s">
        <v>304</v>
      </c>
      <c r="F233" s="131" t="s">
        <v>305</v>
      </c>
      <c r="G233" s="132" t="s">
        <v>306</v>
      </c>
      <c r="H233" s="133">
        <v>4</v>
      </c>
      <c r="I233" s="134"/>
      <c r="J233" s="135">
        <f>ROUND(I233*H233,2)</f>
        <v>0</v>
      </c>
      <c r="K233" s="131" t="s">
        <v>137</v>
      </c>
      <c r="L233" s="32"/>
      <c r="M233" s="136" t="s">
        <v>1</v>
      </c>
      <c r="N233" s="137" t="s">
        <v>38</v>
      </c>
      <c r="P233" s="138">
        <f>O233*H233</f>
        <v>0</v>
      </c>
      <c r="Q233" s="138">
        <v>4.555E-2</v>
      </c>
      <c r="R233" s="138">
        <f>Q233*H233</f>
        <v>0.1822</v>
      </c>
      <c r="S233" s="138">
        <v>0</v>
      </c>
      <c r="T233" s="139">
        <f>S233*H233</f>
        <v>0</v>
      </c>
      <c r="AR233" s="140" t="s">
        <v>138</v>
      </c>
      <c r="AT233" s="140" t="s">
        <v>133</v>
      </c>
      <c r="AU233" s="140" t="s">
        <v>83</v>
      </c>
      <c r="AY233" s="17" t="s">
        <v>131</v>
      </c>
      <c r="BE233" s="141">
        <f>IF(N233="základní",J233,0)</f>
        <v>0</v>
      </c>
      <c r="BF233" s="141">
        <f>IF(N233="snížená",J233,0)</f>
        <v>0</v>
      </c>
      <c r="BG233" s="141">
        <f>IF(N233="zákl. přenesená",J233,0)</f>
        <v>0</v>
      </c>
      <c r="BH233" s="141">
        <f>IF(N233="sníž. přenesená",J233,0)</f>
        <v>0</v>
      </c>
      <c r="BI233" s="141">
        <f>IF(N233="nulová",J233,0)</f>
        <v>0</v>
      </c>
      <c r="BJ233" s="17" t="s">
        <v>81</v>
      </c>
      <c r="BK233" s="141">
        <f>ROUND(I233*H233,2)</f>
        <v>0</v>
      </c>
      <c r="BL233" s="17" t="s">
        <v>138</v>
      </c>
      <c r="BM233" s="140" t="s">
        <v>307</v>
      </c>
    </row>
    <row r="234" spans="2:65" s="1" customFormat="1" ht="21.75" customHeight="1">
      <c r="B234" s="128"/>
      <c r="C234" s="129" t="s">
        <v>308</v>
      </c>
      <c r="D234" s="129" t="s">
        <v>133</v>
      </c>
      <c r="E234" s="130" t="s">
        <v>309</v>
      </c>
      <c r="F234" s="131" t="s">
        <v>310</v>
      </c>
      <c r="G234" s="132" t="s">
        <v>306</v>
      </c>
      <c r="H234" s="133">
        <v>4</v>
      </c>
      <c r="I234" s="134"/>
      <c r="J234" s="135">
        <f>ROUND(I234*H234,2)</f>
        <v>0</v>
      </c>
      <c r="K234" s="131" t="s">
        <v>137</v>
      </c>
      <c r="L234" s="32"/>
      <c r="M234" s="136" t="s">
        <v>1</v>
      </c>
      <c r="N234" s="137" t="s">
        <v>38</v>
      </c>
      <c r="P234" s="138">
        <f>O234*H234</f>
        <v>0</v>
      </c>
      <c r="Q234" s="138">
        <v>5.4550000000000001E-2</v>
      </c>
      <c r="R234" s="138">
        <f>Q234*H234</f>
        <v>0.21820000000000001</v>
      </c>
      <c r="S234" s="138">
        <v>0</v>
      </c>
      <c r="T234" s="139">
        <f>S234*H234</f>
        <v>0</v>
      </c>
      <c r="AR234" s="140" t="s">
        <v>138</v>
      </c>
      <c r="AT234" s="140" t="s">
        <v>133</v>
      </c>
      <c r="AU234" s="140" t="s">
        <v>83</v>
      </c>
      <c r="AY234" s="17" t="s">
        <v>131</v>
      </c>
      <c r="BE234" s="141">
        <f>IF(N234="základní",J234,0)</f>
        <v>0</v>
      </c>
      <c r="BF234" s="141">
        <f>IF(N234="snížená",J234,0)</f>
        <v>0</v>
      </c>
      <c r="BG234" s="141">
        <f>IF(N234="zákl. přenesená",J234,0)</f>
        <v>0</v>
      </c>
      <c r="BH234" s="141">
        <f>IF(N234="sníž. přenesená",J234,0)</f>
        <v>0</v>
      </c>
      <c r="BI234" s="141">
        <f>IF(N234="nulová",J234,0)</f>
        <v>0</v>
      </c>
      <c r="BJ234" s="17" t="s">
        <v>81</v>
      </c>
      <c r="BK234" s="141">
        <f>ROUND(I234*H234,2)</f>
        <v>0</v>
      </c>
      <c r="BL234" s="17" t="s">
        <v>138</v>
      </c>
      <c r="BM234" s="140" t="s">
        <v>311</v>
      </c>
    </row>
    <row r="235" spans="2:65" s="1" customFormat="1" ht="21.75" customHeight="1">
      <c r="B235" s="128"/>
      <c r="C235" s="129" t="s">
        <v>312</v>
      </c>
      <c r="D235" s="129" t="s">
        <v>133</v>
      </c>
      <c r="E235" s="130" t="s">
        <v>313</v>
      </c>
      <c r="F235" s="131" t="s">
        <v>314</v>
      </c>
      <c r="G235" s="132" t="s">
        <v>306</v>
      </c>
      <c r="H235" s="133">
        <v>4</v>
      </c>
      <c r="I235" s="134"/>
      <c r="J235" s="135">
        <f>ROUND(I235*H235,2)</f>
        <v>0</v>
      </c>
      <c r="K235" s="131" t="s">
        <v>137</v>
      </c>
      <c r="L235" s="32"/>
      <c r="M235" s="136" t="s">
        <v>1</v>
      </c>
      <c r="N235" s="137" t="s">
        <v>38</v>
      </c>
      <c r="P235" s="138">
        <f>O235*H235</f>
        <v>0</v>
      </c>
      <c r="Q235" s="138">
        <v>8.1850000000000006E-2</v>
      </c>
      <c r="R235" s="138">
        <f>Q235*H235</f>
        <v>0.32740000000000002</v>
      </c>
      <c r="S235" s="138">
        <v>0</v>
      </c>
      <c r="T235" s="139">
        <f>S235*H235</f>
        <v>0</v>
      </c>
      <c r="AR235" s="140" t="s">
        <v>138</v>
      </c>
      <c r="AT235" s="140" t="s">
        <v>133</v>
      </c>
      <c r="AU235" s="140" t="s">
        <v>83</v>
      </c>
      <c r="AY235" s="17" t="s">
        <v>131</v>
      </c>
      <c r="BE235" s="141">
        <f>IF(N235="základní",J235,0)</f>
        <v>0</v>
      </c>
      <c r="BF235" s="141">
        <f>IF(N235="snížená",J235,0)</f>
        <v>0</v>
      </c>
      <c r="BG235" s="141">
        <f>IF(N235="zákl. přenesená",J235,0)</f>
        <v>0</v>
      </c>
      <c r="BH235" s="141">
        <f>IF(N235="sníž. přenesená",J235,0)</f>
        <v>0</v>
      </c>
      <c r="BI235" s="141">
        <f>IF(N235="nulová",J235,0)</f>
        <v>0</v>
      </c>
      <c r="BJ235" s="17" t="s">
        <v>81</v>
      </c>
      <c r="BK235" s="141">
        <f>ROUND(I235*H235,2)</f>
        <v>0</v>
      </c>
      <c r="BL235" s="17" t="s">
        <v>138</v>
      </c>
      <c r="BM235" s="140" t="s">
        <v>315</v>
      </c>
    </row>
    <row r="236" spans="2:65" s="1" customFormat="1" ht="21.75" customHeight="1">
      <c r="B236" s="128"/>
      <c r="C236" s="129" t="s">
        <v>316</v>
      </c>
      <c r="D236" s="129" t="s">
        <v>133</v>
      </c>
      <c r="E236" s="130" t="s">
        <v>317</v>
      </c>
      <c r="F236" s="131" t="s">
        <v>318</v>
      </c>
      <c r="G236" s="132" t="s">
        <v>306</v>
      </c>
      <c r="H236" s="133">
        <v>4</v>
      </c>
      <c r="I236" s="134"/>
      <c r="J236" s="135">
        <f>ROUND(I236*H236,2)</f>
        <v>0</v>
      </c>
      <c r="K236" s="131" t="s">
        <v>137</v>
      </c>
      <c r="L236" s="32"/>
      <c r="M236" s="136" t="s">
        <v>1</v>
      </c>
      <c r="N236" s="137" t="s">
        <v>38</v>
      </c>
      <c r="P236" s="138">
        <f>O236*H236</f>
        <v>0</v>
      </c>
      <c r="Q236" s="138">
        <v>0.10904999999999999</v>
      </c>
      <c r="R236" s="138">
        <f>Q236*H236</f>
        <v>0.43619999999999998</v>
      </c>
      <c r="S236" s="138">
        <v>0</v>
      </c>
      <c r="T236" s="139">
        <f>S236*H236</f>
        <v>0</v>
      </c>
      <c r="AR236" s="140" t="s">
        <v>138</v>
      </c>
      <c r="AT236" s="140" t="s">
        <v>133</v>
      </c>
      <c r="AU236" s="140" t="s">
        <v>83</v>
      </c>
      <c r="AY236" s="17" t="s">
        <v>131</v>
      </c>
      <c r="BE236" s="141">
        <f>IF(N236="základní",J236,0)</f>
        <v>0</v>
      </c>
      <c r="BF236" s="141">
        <f>IF(N236="snížená",J236,0)</f>
        <v>0</v>
      </c>
      <c r="BG236" s="141">
        <f>IF(N236="zákl. přenesená",J236,0)</f>
        <v>0</v>
      </c>
      <c r="BH236" s="141">
        <f>IF(N236="sníž. přenesená",J236,0)</f>
        <v>0</v>
      </c>
      <c r="BI236" s="141">
        <f>IF(N236="nulová",J236,0)</f>
        <v>0</v>
      </c>
      <c r="BJ236" s="17" t="s">
        <v>81</v>
      </c>
      <c r="BK236" s="141">
        <f>ROUND(I236*H236,2)</f>
        <v>0</v>
      </c>
      <c r="BL236" s="17" t="s">
        <v>138</v>
      </c>
      <c r="BM236" s="140" t="s">
        <v>319</v>
      </c>
    </row>
    <row r="237" spans="2:65" s="1" customFormat="1" ht="21.75" customHeight="1">
      <c r="B237" s="128"/>
      <c r="C237" s="129" t="s">
        <v>320</v>
      </c>
      <c r="D237" s="129" t="s">
        <v>133</v>
      </c>
      <c r="E237" s="130" t="s">
        <v>321</v>
      </c>
      <c r="F237" s="131" t="s">
        <v>322</v>
      </c>
      <c r="G237" s="132" t="s">
        <v>306</v>
      </c>
      <c r="H237" s="133">
        <v>8</v>
      </c>
      <c r="I237" s="134"/>
      <c r="J237" s="135">
        <f>ROUND(I237*H237,2)</f>
        <v>0</v>
      </c>
      <c r="K237" s="131" t="s">
        <v>137</v>
      </c>
      <c r="L237" s="32"/>
      <c r="M237" s="136" t="s">
        <v>1</v>
      </c>
      <c r="N237" s="137" t="s">
        <v>38</v>
      </c>
      <c r="P237" s="138">
        <f>O237*H237</f>
        <v>0</v>
      </c>
      <c r="Q237" s="138">
        <v>0.11805</v>
      </c>
      <c r="R237" s="138">
        <f>Q237*H237</f>
        <v>0.94440000000000002</v>
      </c>
      <c r="S237" s="138">
        <v>0</v>
      </c>
      <c r="T237" s="139">
        <f>S237*H237</f>
        <v>0</v>
      </c>
      <c r="AR237" s="140" t="s">
        <v>138</v>
      </c>
      <c r="AT237" s="140" t="s">
        <v>133</v>
      </c>
      <c r="AU237" s="140" t="s">
        <v>83</v>
      </c>
      <c r="AY237" s="17" t="s">
        <v>131</v>
      </c>
      <c r="BE237" s="141">
        <f>IF(N237="základní",J237,0)</f>
        <v>0</v>
      </c>
      <c r="BF237" s="141">
        <f>IF(N237="snížená",J237,0)</f>
        <v>0</v>
      </c>
      <c r="BG237" s="141">
        <f>IF(N237="zákl. přenesená",J237,0)</f>
        <v>0</v>
      </c>
      <c r="BH237" s="141">
        <f>IF(N237="sníž. přenesená",J237,0)</f>
        <v>0</v>
      </c>
      <c r="BI237" s="141">
        <f>IF(N237="nulová",J237,0)</f>
        <v>0</v>
      </c>
      <c r="BJ237" s="17" t="s">
        <v>81</v>
      </c>
      <c r="BK237" s="141">
        <f>ROUND(I237*H237,2)</f>
        <v>0</v>
      </c>
      <c r="BL237" s="17" t="s">
        <v>138</v>
      </c>
      <c r="BM237" s="140" t="s">
        <v>323</v>
      </c>
    </row>
    <row r="238" spans="2:65" s="12" customFormat="1" ht="12">
      <c r="B238" s="142"/>
      <c r="D238" s="143" t="s">
        <v>140</v>
      </c>
      <c r="E238" s="144" t="s">
        <v>1</v>
      </c>
      <c r="F238" s="145" t="s">
        <v>324</v>
      </c>
      <c r="H238" s="146">
        <v>8</v>
      </c>
      <c r="I238" s="147"/>
      <c r="L238" s="142"/>
      <c r="M238" s="148"/>
      <c r="T238" s="149"/>
      <c r="AT238" s="144" t="s">
        <v>140</v>
      </c>
      <c r="AU238" s="144" t="s">
        <v>83</v>
      </c>
      <c r="AV238" s="12" t="s">
        <v>83</v>
      </c>
      <c r="AW238" s="12" t="s">
        <v>30</v>
      </c>
      <c r="AX238" s="12" t="s">
        <v>81</v>
      </c>
      <c r="AY238" s="144" t="s">
        <v>131</v>
      </c>
    </row>
    <row r="239" spans="2:65" s="1" customFormat="1" ht="24.25" customHeight="1">
      <c r="B239" s="128"/>
      <c r="C239" s="129" t="s">
        <v>325</v>
      </c>
      <c r="D239" s="129" t="s">
        <v>133</v>
      </c>
      <c r="E239" s="130" t="s">
        <v>326</v>
      </c>
      <c r="F239" s="131" t="s">
        <v>327</v>
      </c>
      <c r="G239" s="132" t="s">
        <v>306</v>
      </c>
      <c r="H239" s="133">
        <v>1</v>
      </c>
      <c r="I239" s="134"/>
      <c r="J239" s="135">
        <f>ROUND(I239*H239,2)</f>
        <v>0</v>
      </c>
      <c r="K239" s="131" t="s">
        <v>1</v>
      </c>
      <c r="L239" s="32"/>
      <c r="M239" s="136" t="s">
        <v>1</v>
      </c>
      <c r="N239" s="137" t="s">
        <v>38</v>
      </c>
      <c r="P239" s="138">
        <f>O239*H239</f>
        <v>0</v>
      </c>
      <c r="Q239" s="138">
        <v>0.24651000000000001</v>
      </c>
      <c r="R239" s="138">
        <f>Q239*H239</f>
        <v>0.24651000000000001</v>
      </c>
      <c r="S239" s="138">
        <v>0</v>
      </c>
      <c r="T239" s="139">
        <f>S239*H239</f>
        <v>0</v>
      </c>
      <c r="AR239" s="140" t="s">
        <v>138</v>
      </c>
      <c r="AT239" s="140" t="s">
        <v>133</v>
      </c>
      <c r="AU239" s="140" t="s">
        <v>83</v>
      </c>
      <c r="AY239" s="17" t="s">
        <v>131</v>
      </c>
      <c r="BE239" s="141">
        <f>IF(N239="základní",J239,0)</f>
        <v>0</v>
      </c>
      <c r="BF239" s="141">
        <f>IF(N239="snížená",J239,0)</f>
        <v>0</v>
      </c>
      <c r="BG239" s="141">
        <f>IF(N239="zákl. přenesená",J239,0)</f>
        <v>0</v>
      </c>
      <c r="BH239" s="141">
        <f>IF(N239="sníž. přenesená",J239,0)</f>
        <v>0</v>
      </c>
      <c r="BI239" s="141">
        <f>IF(N239="nulová",J239,0)</f>
        <v>0</v>
      </c>
      <c r="BJ239" s="17" t="s">
        <v>81</v>
      </c>
      <c r="BK239" s="141">
        <f>ROUND(I239*H239,2)</f>
        <v>0</v>
      </c>
      <c r="BL239" s="17" t="s">
        <v>138</v>
      </c>
      <c r="BM239" s="140" t="s">
        <v>328</v>
      </c>
    </row>
    <row r="240" spans="2:65" s="1" customFormat="1" ht="24.25" customHeight="1">
      <c r="B240" s="128"/>
      <c r="C240" s="129" t="s">
        <v>329</v>
      </c>
      <c r="D240" s="129" t="s">
        <v>133</v>
      </c>
      <c r="E240" s="130" t="s">
        <v>330</v>
      </c>
      <c r="F240" s="131" t="s">
        <v>331</v>
      </c>
      <c r="G240" s="132" t="s">
        <v>190</v>
      </c>
      <c r="H240" s="133">
        <v>5.05</v>
      </c>
      <c r="I240" s="134"/>
      <c r="J240" s="135">
        <f>ROUND(I240*H240,2)</f>
        <v>0</v>
      </c>
      <c r="K240" s="131" t="s">
        <v>137</v>
      </c>
      <c r="L240" s="32"/>
      <c r="M240" s="136" t="s">
        <v>1</v>
      </c>
      <c r="N240" s="137" t="s">
        <v>38</v>
      </c>
      <c r="P240" s="138">
        <f>O240*H240</f>
        <v>0</v>
      </c>
      <c r="Q240" s="138">
        <v>1.8364199999999999</v>
      </c>
      <c r="R240" s="138">
        <f>Q240*H240</f>
        <v>9.2739209999999996</v>
      </c>
      <c r="S240" s="138">
        <v>0</v>
      </c>
      <c r="T240" s="139">
        <f>S240*H240</f>
        <v>0</v>
      </c>
      <c r="AR240" s="140" t="s">
        <v>138</v>
      </c>
      <c r="AT240" s="140" t="s">
        <v>133</v>
      </c>
      <c r="AU240" s="140" t="s">
        <v>83</v>
      </c>
      <c r="AY240" s="17" t="s">
        <v>131</v>
      </c>
      <c r="BE240" s="141">
        <f>IF(N240="základní",J240,0)</f>
        <v>0</v>
      </c>
      <c r="BF240" s="141">
        <f>IF(N240="snížená",J240,0)</f>
        <v>0</v>
      </c>
      <c r="BG240" s="141">
        <f>IF(N240="zákl. přenesená",J240,0)</f>
        <v>0</v>
      </c>
      <c r="BH240" s="141">
        <f>IF(N240="sníž. přenesená",J240,0)</f>
        <v>0</v>
      </c>
      <c r="BI240" s="141">
        <f>IF(N240="nulová",J240,0)</f>
        <v>0</v>
      </c>
      <c r="BJ240" s="17" t="s">
        <v>81</v>
      </c>
      <c r="BK240" s="141">
        <f>ROUND(I240*H240,2)</f>
        <v>0</v>
      </c>
      <c r="BL240" s="17" t="s">
        <v>138</v>
      </c>
      <c r="BM240" s="140" t="s">
        <v>332</v>
      </c>
    </row>
    <row r="241" spans="2:65" s="12" customFormat="1" ht="12">
      <c r="B241" s="142"/>
      <c r="D241" s="143" t="s">
        <v>140</v>
      </c>
      <c r="E241" s="144" t="s">
        <v>1</v>
      </c>
      <c r="F241" s="145" t="s">
        <v>333</v>
      </c>
      <c r="H241" s="146">
        <v>5.05</v>
      </c>
      <c r="I241" s="147"/>
      <c r="L241" s="142"/>
      <c r="M241" s="148"/>
      <c r="T241" s="149"/>
      <c r="AT241" s="144" t="s">
        <v>140</v>
      </c>
      <c r="AU241" s="144" t="s">
        <v>83</v>
      </c>
      <c r="AV241" s="12" t="s">
        <v>83</v>
      </c>
      <c r="AW241" s="12" t="s">
        <v>30</v>
      </c>
      <c r="AX241" s="12" t="s">
        <v>81</v>
      </c>
      <c r="AY241" s="144" t="s">
        <v>131</v>
      </c>
    </row>
    <row r="242" spans="2:65" s="11" customFormat="1" ht="22.75" customHeight="1">
      <c r="B242" s="116"/>
      <c r="D242" s="117" t="s">
        <v>72</v>
      </c>
      <c r="E242" s="126" t="s">
        <v>138</v>
      </c>
      <c r="F242" s="126" t="s">
        <v>334</v>
      </c>
      <c r="I242" s="119"/>
      <c r="J242" s="127">
        <f>BK242</f>
        <v>0</v>
      </c>
      <c r="L242" s="116"/>
      <c r="M242" s="121"/>
      <c r="P242" s="122">
        <f>SUM(P243:P266)</f>
        <v>0</v>
      </c>
      <c r="R242" s="122">
        <f>SUM(R243:R266)</f>
        <v>11.202962059999999</v>
      </c>
      <c r="T242" s="123">
        <f>SUM(T243:T266)</f>
        <v>0</v>
      </c>
      <c r="AR242" s="117" t="s">
        <v>81</v>
      </c>
      <c r="AT242" s="124" t="s">
        <v>72</v>
      </c>
      <c r="AU242" s="124" t="s">
        <v>81</v>
      </c>
      <c r="AY242" s="117" t="s">
        <v>131</v>
      </c>
      <c r="BK242" s="125">
        <f>SUM(BK243:BK266)</f>
        <v>0</v>
      </c>
    </row>
    <row r="243" spans="2:65" s="1" customFormat="1" ht="37.75" customHeight="1">
      <c r="B243" s="128"/>
      <c r="C243" s="129" t="s">
        <v>335</v>
      </c>
      <c r="D243" s="129" t="s">
        <v>133</v>
      </c>
      <c r="E243" s="130" t="s">
        <v>336</v>
      </c>
      <c r="F243" s="131" t="s">
        <v>337</v>
      </c>
      <c r="G243" s="132" t="s">
        <v>157</v>
      </c>
      <c r="H243" s="133">
        <v>0.98199999999999998</v>
      </c>
      <c r="I243" s="134"/>
      <c r="J243" s="135">
        <f>ROUND(I243*H243,2)</f>
        <v>0</v>
      </c>
      <c r="K243" s="131" t="s">
        <v>137</v>
      </c>
      <c r="L243" s="32"/>
      <c r="M243" s="136" t="s">
        <v>1</v>
      </c>
      <c r="N243" s="137" t="s">
        <v>38</v>
      </c>
      <c r="P243" s="138">
        <f>O243*H243</f>
        <v>0</v>
      </c>
      <c r="Q243" s="138">
        <v>1.7090000000000001E-2</v>
      </c>
      <c r="R243" s="138">
        <f>Q243*H243</f>
        <v>1.678238E-2</v>
      </c>
      <c r="S243" s="138">
        <v>0</v>
      </c>
      <c r="T243" s="139">
        <f>S243*H243</f>
        <v>0</v>
      </c>
      <c r="AR243" s="140" t="s">
        <v>138</v>
      </c>
      <c r="AT243" s="140" t="s">
        <v>133</v>
      </c>
      <c r="AU243" s="140" t="s">
        <v>83</v>
      </c>
      <c r="AY243" s="17" t="s">
        <v>131</v>
      </c>
      <c r="BE243" s="141">
        <f>IF(N243="základní",J243,0)</f>
        <v>0</v>
      </c>
      <c r="BF243" s="141">
        <f>IF(N243="snížená",J243,0)</f>
        <v>0</v>
      </c>
      <c r="BG243" s="141">
        <f>IF(N243="zákl. přenesená",J243,0)</f>
        <v>0</v>
      </c>
      <c r="BH243" s="141">
        <f>IF(N243="sníž. přenesená",J243,0)</f>
        <v>0</v>
      </c>
      <c r="BI243" s="141">
        <f>IF(N243="nulová",J243,0)</f>
        <v>0</v>
      </c>
      <c r="BJ243" s="17" t="s">
        <v>81</v>
      </c>
      <c r="BK243" s="141">
        <f>ROUND(I243*H243,2)</f>
        <v>0</v>
      </c>
      <c r="BL243" s="17" t="s">
        <v>138</v>
      </c>
      <c r="BM243" s="140" t="s">
        <v>338</v>
      </c>
    </row>
    <row r="244" spans="2:65" s="12" customFormat="1" ht="12">
      <c r="B244" s="142"/>
      <c r="D244" s="143" t="s">
        <v>140</v>
      </c>
      <c r="E244" s="144" t="s">
        <v>1</v>
      </c>
      <c r="F244" s="145" t="s">
        <v>339</v>
      </c>
      <c r="H244" s="146">
        <v>0.38800000000000001</v>
      </c>
      <c r="I244" s="147"/>
      <c r="L244" s="142"/>
      <c r="M244" s="148"/>
      <c r="T244" s="149"/>
      <c r="AT244" s="144" t="s">
        <v>140</v>
      </c>
      <c r="AU244" s="144" t="s">
        <v>83</v>
      </c>
      <c r="AV244" s="12" t="s">
        <v>83</v>
      </c>
      <c r="AW244" s="12" t="s">
        <v>30</v>
      </c>
      <c r="AX244" s="12" t="s">
        <v>73</v>
      </c>
      <c r="AY244" s="144" t="s">
        <v>131</v>
      </c>
    </row>
    <row r="245" spans="2:65" s="12" customFormat="1" ht="12">
      <c r="B245" s="142"/>
      <c r="D245" s="143" t="s">
        <v>140</v>
      </c>
      <c r="E245" s="144" t="s">
        <v>1</v>
      </c>
      <c r="F245" s="145" t="s">
        <v>340</v>
      </c>
      <c r="H245" s="146">
        <v>0.32900000000000001</v>
      </c>
      <c r="I245" s="147"/>
      <c r="L245" s="142"/>
      <c r="M245" s="148"/>
      <c r="T245" s="149"/>
      <c r="AT245" s="144" t="s">
        <v>140</v>
      </c>
      <c r="AU245" s="144" t="s">
        <v>83</v>
      </c>
      <c r="AV245" s="12" t="s">
        <v>83</v>
      </c>
      <c r="AW245" s="12" t="s">
        <v>30</v>
      </c>
      <c r="AX245" s="12" t="s">
        <v>73</v>
      </c>
      <c r="AY245" s="144" t="s">
        <v>131</v>
      </c>
    </row>
    <row r="246" spans="2:65" s="12" customFormat="1" ht="12">
      <c r="B246" s="142"/>
      <c r="D246" s="143" t="s">
        <v>140</v>
      </c>
      <c r="E246" s="144" t="s">
        <v>1</v>
      </c>
      <c r="F246" s="145" t="s">
        <v>341</v>
      </c>
      <c r="H246" s="146">
        <v>0.26500000000000001</v>
      </c>
      <c r="I246" s="147"/>
      <c r="L246" s="142"/>
      <c r="M246" s="148"/>
      <c r="T246" s="149"/>
      <c r="AT246" s="144" t="s">
        <v>140</v>
      </c>
      <c r="AU246" s="144" t="s">
        <v>83</v>
      </c>
      <c r="AV246" s="12" t="s">
        <v>83</v>
      </c>
      <c r="AW246" s="12" t="s">
        <v>30</v>
      </c>
      <c r="AX246" s="12" t="s">
        <v>73</v>
      </c>
      <c r="AY246" s="144" t="s">
        <v>131</v>
      </c>
    </row>
    <row r="247" spans="2:65" s="13" customFormat="1" ht="12">
      <c r="B247" s="160"/>
      <c r="D247" s="143" t="s">
        <v>140</v>
      </c>
      <c r="E247" s="161" t="s">
        <v>1</v>
      </c>
      <c r="F247" s="162" t="s">
        <v>201</v>
      </c>
      <c r="H247" s="163">
        <v>0.9820000000000001</v>
      </c>
      <c r="I247" s="164"/>
      <c r="L247" s="160"/>
      <c r="M247" s="165"/>
      <c r="T247" s="166"/>
      <c r="AT247" s="161" t="s">
        <v>140</v>
      </c>
      <c r="AU247" s="161" t="s">
        <v>83</v>
      </c>
      <c r="AV247" s="13" t="s">
        <v>138</v>
      </c>
      <c r="AW247" s="13" t="s">
        <v>30</v>
      </c>
      <c r="AX247" s="13" t="s">
        <v>81</v>
      </c>
      <c r="AY247" s="161" t="s">
        <v>131</v>
      </c>
    </row>
    <row r="248" spans="2:65" s="1" customFormat="1" ht="24.25" customHeight="1">
      <c r="B248" s="128"/>
      <c r="C248" s="150" t="s">
        <v>342</v>
      </c>
      <c r="D248" s="150" t="s">
        <v>177</v>
      </c>
      <c r="E248" s="151" t="s">
        <v>343</v>
      </c>
      <c r="F248" s="152" t="s">
        <v>344</v>
      </c>
      <c r="G248" s="153" t="s">
        <v>157</v>
      </c>
      <c r="H248" s="154">
        <v>0.32900000000000001</v>
      </c>
      <c r="I248" s="155"/>
      <c r="J248" s="156">
        <f>ROUND(I248*H248,2)</f>
        <v>0</v>
      </c>
      <c r="K248" s="152" t="s">
        <v>137</v>
      </c>
      <c r="L248" s="157"/>
      <c r="M248" s="158" t="s">
        <v>1</v>
      </c>
      <c r="N248" s="159" t="s">
        <v>38</v>
      </c>
      <c r="P248" s="138">
        <f>O248*H248</f>
        <v>0</v>
      </c>
      <c r="Q248" s="138">
        <v>1</v>
      </c>
      <c r="R248" s="138">
        <f>Q248*H248</f>
        <v>0.32900000000000001</v>
      </c>
      <c r="S248" s="138">
        <v>0</v>
      </c>
      <c r="T248" s="139">
        <f>S248*H248</f>
        <v>0</v>
      </c>
      <c r="AR248" s="140" t="s">
        <v>170</v>
      </c>
      <c r="AT248" s="140" t="s">
        <v>177</v>
      </c>
      <c r="AU248" s="140" t="s">
        <v>83</v>
      </c>
      <c r="AY248" s="17" t="s">
        <v>131</v>
      </c>
      <c r="BE248" s="141">
        <f>IF(N248="základní",J248,0)</f>
        <v>0</v>
      </c>
      <c r="BF248" s="141">
        <f>IF(N248="snížená",J248,0)</f>
        <v>0</v>
      </c>
      <c r="BG248" s="141">
        <f>IF(N248="zákl. přenesená",J248,0)</f>
        <v>0</v>
      </c>
      <c r="BH248" s="141">
        <f>IF(N248="sníž. přenesená",J248,0)</f>
        <v>0</v>
      </c>
      <c r="BI248" s="141">
        <f>IF(N248="nulová",J248,0)</f>
        <v>0</v>
      </c>
      <c r="BJ248" s="17" t="s">
        <v>81</v>
      </c>
      <c r="BK248" s="141">
        <f>ROUND(I248*H248,2)</f>
        <v>0</v>
      </c>
      <c r="BL248" s="17" t="s">
        <v>138</v>
      </c>
      <c r="BM248" s="140" t="s">
        <v>345</v>
      </c>
    </row>
    <row r="249" spans="2:65" s="12" customFormat="1" ht="12">
      <c r="B249" s="142"/>
      <c r="D249" s="143" t="s">
        <v>140</v>
      </c>
      <c r="E249" s="144" t="s">
        <v>1</v>
      </c>
      <c r="F249" s="145" t="s">
        <v>340</v>
      </c>
      <c r="H249" s="146">
        <v>0.32900000000000001</v>
      </c>
      <c r="I249" s="147"/>
      <c r="L249" s="142"/>
      <c r="M249" s="148"/>
      <c r="T249" s="149"/>
      <c r="AT249" s="144" t="s">
        <v>140</v>
      </c>
      <c r="AU249" s="144" t="s">
        <v>83</v>
      </c>
      <c r="AV249" s="12" t="s">
        <v>83</v>
      </c>
      <c r="AW249" s="12" t="s">
        <v>30</v>
      </c>
      <c r="AX249" s="12" t="s">
        <v>81</v>
      </c>
      <c r="AY249" s="144" t="s">
        <v>131</v>
      </c>
    </row>
    <row r="250" spans="2:65" s="1" customFormat="1" ht="24.25" customHeight="1">
      <c r="B250" s="128"/>
      <c r="C250" s="150" t="s">
        <v>346</v>
      </c>
      <c r="D250" s="150" t="s">
        <v>177</v>
      </c>
      <c r="E250" s="151" t="s">
        <v>347</v>
      </c>
      <c r="F250" s="152" t="s">
        <v>348</v>
      </c>
      <c r="G250" s="153" t="s">
        <v>157</v>
      </c>
      <c r="H250" s="154">
        <v>0.65300000000000002</v>
      </c>
      <c r="I250" s="155"/>
      <c r="J250" s="156">
        <f>ROUND(I250*H250,2)</f>
        <v>0</v>
      </c>
      <c r="K250" s="152" t="s">
        <v>137</v>
      </c>
      <c r="L250" s="157"/>
      <c r="M250" s="158" t="s">
        <v>1</v>
      </c>
      <c r="N250" s="159" t="s">
        <v>38</v>
      </c>
      <c r="P250" s="138">
        <f>O250*H250</f>
        <v>0</v>
      </c>
      <c r="Q250" s="138">
        <v>1</v>
      </c>
      <c r="R250" s="138">
        <f>Q250*H250</f>
        <v>0.65300000000000002</v>
      </c>
      <c r="S250" s="138">
        <v>0</v>
      </c>
      <c r="T250" s="139">
        <f>S250*H250</f>
        <v>0</v>
      </c>
      <c r="AR250" s="140" t="s">
        <v>170</v>
      </c>
      <c r="AT250" s="140" t="s">
        <v>177</v>
      </c>
      <c r="AU250" s="140" t="s">
        <v>83</v>
      </c>
      <c r="AY250" s="17" t="s">
        <v>131</v>
      </c>
      <c r="BE250" s="141">
        <f>IF(N250="základní",J250,0)</f>
        <v>0</v>
      </c>
      <c r="BF250" s="141">
        <f>IF(N250="snížená",J250,0)</f>
        <v>0</v>
      </c>
      <c r="BG250" s="141">
        <f>IF(N250="zákl. přenesená",J250,0)</f>
        <v>0</v>
      </c>
      <c r="BH250" s="141">
        <f>IF(N250="sníž. přenesená",J250,0)</f>
        <v>0</v>
      </c>
      <c r="BI250" s="141">
        <f>IF(N250="nulová",J250,0)</f>
        <v>0</v>
      </c>
      <c r="BJ250" s="17" t="s">
        <v>81</v>
      </c>
      <c r="BK250" s="141">
        <f>ROUND(I250*H250,2)</f>
        <v>0</v>
      </c>
      <c r="BL250" s="17" t="s">
        <v>138</v>
      </c>
      <c r="BM250" s="140" t="s">
        <v>349</v>
      </c>
    </row>
    <row r="251" spans="2:65" s="12" customFormat="1" ht="12">
      <c r="B251" s="142"/>
      <c r="D251" s="143" t="s">
        <v>140</v>
      </c>
      <c r="E251" s="144" t="s">
        <v>1</v>
      </c>
      <c r="F251" s="145" t="s">
        <v>339</v>
      </c>
      <c r="H251" s="146">
        <v>0.38800000000000001</v>
      </c>
      <c r="I251" s="147"/>
      <c r="L251" s="142"/>
      <c r="M251" s="148"/>
      <c r="T251" s="149"/>
      <c r="AT251" s="144" t="s">
        <v>140</v>
      </c>
      <c r="AU251" s="144" t="s">
        <v>83</v>
      </c>
      <c r="AV251" s="12" t="s">
        <v>83</v>
      </c>
      <c r="AW251" s="12" t="s">
        <v>30</v>
      </c>
      <c r="AX251" s="12" t="s">
        <v>73</v>
      </c>
      <c r="AY251" s="144" t="s">
        <v>131</v>
      </c>
    </row>
    <row r="252" spans="2:65" s="12" customFormat="1" ht="12">
      <c r="B252" s="142"/>
      <c r="D252" s="143" t="s">
        <v>140</v>
      </c>
      <c r="E252" s="144" t="s">
        <v>1</v>
      </c>
      <c r="F252" s="145" t="s">
        <v>341</v>
      </c>
      <c r="H252" s="146">
        <v>0.26500000000000001</v>
      </c>
      <c r="I252" s="147"/>
      <c r="L252" s="142"/>
      <c r="M252" s="148"/>
      <c r="T252" s="149"/>
      <c r="AT252" s="144" t="s">
        <v>140</v>
      </c>
      <c r="AU252" s="144" t="s">
        <v>83</v>
      </c>
      <c r="AV252" s="12" t="s">
        <v>83</v>
      </c>
      <c r="AW252" s="12" t="s">
        <v>30</v>
      </c>
      <c r="AX252" s="12" t="s">
        <v>73</v>
      </c>
      <c r="AY252" s="144" t="s">
        <v>131</v>
      </c>
    </row>
    <row r="253" spans="2:65" s="13" customFormat="1" ht="12">
      <c r="B253" s="160"/>
      <c r="D253" s="143" t="s">
        <v>140</v>
      </c>
      <c r="E253" s="161" t="s">
        <v>1</v>
      </c>
      <c r="F253" s="162" t="s">
        <v>201</v>
      </c>
      <c r="H253" s="163">
        <v>0.65300000000000002</v>
      </c>
      <c r="I253" s="164"/>
      <c r="L253" s="160"/>
      <c r="M253" s="165"/>
      <c r="T253" s="166"/>
      <c r="AT253" s="161" t="s">
        <v>140</v>
      </c>
      <c r="AU253" s="161" t="s">
        <v>83</v>
      </c>
      <c r="AV253" s="13" t="s">
        <v>138</v>
      </c>
      <c r="AW253" s="13" t="s">
        <v>30</v>
      </c>
      <c r="AX253" s="13" t="s">
        <v>81</v>
      </c>
      <c r="AY253" s="161" t="s">
        <v>131</v>
      </c>
    </row>
    <row r="254" spans="2:65" s="1" customFormat="1" ht="33" customHeight="1">
      <c r="B254" s="128"/>
      <c r="C254" s="129" t="s">
        <v>350</v>
      </c>
      <c r="D254" s="129" t="s">
        <v>133</v>
      </c>
      <c r="E254" s="130" t="s">
        <v>351</v>
      </c>
      <c r="F254" s="131" t="s">
        <v>352</v>
      </c>
      <c r="G254" s="132" t="s">
        <v>157</v>
      </c>
      <c r="H254" s="133">
        <v>1.4610000000000001</v>
      </c>
      <c r="I254" s="134"/>
      <c r="J254" s="135">
        <f>ROUND(I254*H254,2)</f>
        <v>0</v>
      </c>
      <c r="K254" s="131" t="s">
        <v>137</v>
      </c>
      <c r="L254" s="32"/>
      <c r="M254" s="136" t="s">
        <v>1</v>
      </c>
      <c r="N254" s="137" t="s">
        <v>38</v>
      </c>
      <c r="P254" s="138">
        <f>O254*H254</f>
        <v>0</v>
      </c>
      <c r="Q254" s="138">
        <v>1.221E-2</v>
      </c>
      <c r="R254" s="138">
        <f>Q254*H254</f>
        <v>1.783881E-2</v>
      </c>
      <c r="S254" s="138">
        <v>0</v>
      </c>
      <c r="T254" s="139">
        <f>S254*H254</f>
        <v>0</v>
      </c>
      <c r="AR254" s="140" t="s">
        <v>138</v>
      </c>
      <c r="AT254" s="140" t="s">
        <v>133</v>
      </c>
      <c r="AU254" s="140" t="s">
        <v>83</v>
      </c>
      <c r="AY254" s="17" t="s">
        <v>131</v>
      </c>
      <c r="BE254" s="141">
        <f>IF(N254="základní",J254,0)</f>
        <v>0</v>
      </c>
      <c r="BF254" s="141">
        <f>IF(N254="snížená",J254,0)</f>
        <v>0</v>
      </c>
      <c r="BG254" s="141">
        <f>IF(N254="zákl. přenesená",J254,0)</f>
        <v>0</v>
      </c>
      <c r="BH254" s="141">
        <f>IF(N254="sníž. přenesená",J254,0)</f>
        <v>0</v>
      </c>
      <c r="BI254" s="141">
        <f>IF(N254="nulová",J254,0)</f>
        <v>0</v>
      </c>
      <c r="BJ254" s="17" t="s">
        <v>81</v>
      </c>
      <c r="BK254" s="141">
        <f>ROUND(I254*H254,2)</f>
        <v>0</v>
      </c>
      <c r="BL254" s="17" t="s">
        <v>138</v>
      </c>
      <c r="BM254" s="140" t="s">
        <v>353</v>
      </c>
    </row>
    <row r="255" spans="2:65" s="12" customFormat="1" ht="12">
      <c r="B255" s="142"/>
      <c r="D255" s="143" t="s">
        <v>140</v>
      </c>
      <c r="E255" s="144" t="s">
        <v>1</v>
      </c>
      <c r="F255" s="145" t="s">
        <v>354</v>
      </c>
      <c r="H255" s="146">
        <v>1.4610000000000001</v>
      </c>
      <c r="I255" s="147"/>
      <c r="L255" s="142"/>
      <c r="M255" s="148"/>
      <c r="T255" s="149"/>
      <c r="AT255" s="144" t="s">
        <v>140</v>
      </c>
      <c r="AU255" s="144" t="s">
        <v>83</v>
      </c>
      <c r="AV255" s="12" t="s">
        <v>83</v>
      </c>
      <c r="AW255" s="12" t="s">
        <v>30</v>
      </c>
      <c r="AX255" s="12" t="s">
        <v>81</v>
      </c>
      <c r="AY255" s="144" t="s">
        <v>131</v>
      </c>
    </row>
    <row r="256" spans="2:65" s="1" customFormat="1" ht="24.25" customHeight="1">
      <c r="B256" s="128"/>
      <c r="C256" s="150" t="s">
        <v>355</v>
      </c>
      <c r="D256" s="150" t="s">
        <v>177</v>
      </c>
      <c r="E256" s="151" t="s">
        <v>356</v>
      </c>
      <c r="F256" s="152" t="s">
        <v>357</v>
      </c>
      <c r="G256" s="153" t="s">
        <v>157</v>
      </c>
      <c r="H256" s="154">
        <v>1.4610000000000001</v>
      </c>
      <c r="I256" s="155"/>
      <c r="J256" s="156">
        <f>ROUND(I256*H256,2)</f>
        <v>0</v>
      </c>
      <c r="K256" s="152" t="s">
        <v>137</v>
      </c>
      <c r="L256" s="157"/>
      <c r="M256" s="158" t="s">
        <v>1</v>
      </c>
      <c r="N256" s="159" t="s">
        <v>38</v>
      </c>
      <c r="P256" s="138">
        <f>O256*H256</f>
        <v>0</v>
      </c>
      <c r="Q256" s="138">
        <v>1</v>
      </c>
      <c r="R256" s="138">
        <f>Q256*H256</f>
        <v>1.4610000000000001</v>
      </c>
      <c r="S256" s="138">
        <v>0</v>
      </c>
      <c r="T256" s="139">
        <f>S256*H256</f>
        <v>0</v>
      </c>
      <c r="AR256" s="140" t="s">
        <v>170</v>
      </c>
      <c r="AT256" s="140" t="s">
        <v>177</v>
      </c>
      <c r="AU256" s="140" t="s">
        <v>83</v>
      </c>
      <c r="AY256" s="17" t="s">
        <v>131</v>
      </c>
      <c r="BE256" s="141">
        <f>IF(N256="základní",J256,0)</f>
        <v>0</v>
      </c>
      <c r="BF256" s="141">
        <f>IF(N256="snížená",J256,0)</f>
        <v>0</v>
      </c>
      <c r="BG256" s="141">
        <f>IF(N256="zákl. přenesená",J256,0)</f>
        <v>0</v>
      </c>
      <c r="BH256" s="141">
        <f>IF(N256="sníž. přenesená",J256,0)</f>
        <v>0</v>
      </c>
      <c r="BI256" s="141">
        <f>IF(N256="nulová",J256,0)</f>
        <v>0</v>
      </c>
      <c r="BJ256" s="17" t="s">
        <v>81</v>
      </c>
      <c r="BK256" s="141">
        <f>ROUND(I256*H256,2)</f>
        <v>0</v>
      </c>
      <c r="BL256" s="17" t="s">
        <v>138</v>
      </c>
      <c r="BM256" s="140" t="s">
        <v>358</v>
      </c>
    </row>
    <row r="257" spans="2:65" s="1" customFormat="1" ht="16.5" customHeight="1">
      <c r="B257" s="128"/>
      <c r="C257" s="129" t="s">
        <v>359</v>
      </c>
      <c r="D257" s="129" t="s">
        <v>133</v>
      </c>
      <c r="E257" s="130" t="s">
        <v>360</v>
      </c>
      <c r="F257" s="131" t="s">
        <v>361</v>
      </c>
      <c r="G257" s="132" t="s">
        <v>136</v>
      </c>
      <c r="H257" s="133">
        <v>3.11</v>
      </c>
      <c r="I257" s="134"/>
      <c r="J257" s="135">
        <f>ROUND(I257*H257,2)</f>
        <v>0</v>
      </c>
      <c r="K257" s="131" t="s">
        <v>137</v>
      </c>
      <c r="L257" s="32"/>
      <c r="M257" s="136" t="s">
        <v>1</v>
      </c>
      <c r="N257" s="137" t="s">
        <v>38</v>
      </c>
      <c r="P257" s="138">
        <f>O257*H257</f>
        <v>0</v>
      </c>
      <c r="Q257" s="138">
        <v>2.5019800000000001</v>
      </c>
      <c r="R257" s="138">
        <f>Q257*H257</f>
        <v>7.7811577999999999</v>
      </c>
      <c r="S257" s="138">
        <v>0</v>
      </c>
      <c r="T257" s="139">
        <f>S257*H257</f>
        <v>0</v>
      </c>
      <c r="AR257" s="140" t="s">
        <v>138</v>
      </c>
      <c r="AT257" s="140" t="s">
        <v>133</v>
      </c>
      <c r="AU257" s="140" t="s">
        <v>83</v>
      </c>
      <c r="AY257" s="17" t="s">
        <v>131</v>
      </c>
      <c r="BE257" s="141">
        <f>IF(N257="základní",J257,0)</f>
        <v>0</v>
      </c>
      <c r="BF257" s="141">
        <f>IF(N257="snížená",J257,0)</f>
        <v>0</v>
      </c>
      <c r="BG257" s="141">
        <f>IF(N257="zákl. přenesená",J257,0)</f>
        <v>0</v>
      </c>
      <c r="BH257" s="141">
        <f>IF(N257="sníž. přenesená",J257,0)</f>
        <v>0</v>
      </c>
      <c r="BI257" s="141">
        <f>IF(N257="nulová",J257,0)</f>
        <v>0</v>
      </c>
      <c r="BJ257" s="17" t="s">
        <v>81</v>
      </c>
      <c r="BK257" s="141">
        <f>ROUND(I257*H257,2)</f>
        <v>0</v>
      </c>
      <c r="BL257" s="17" t="s">
        <v>138</v>
      </c>
      <c r="BM257" s="140" t="s">
        <v>362</v>
      </c>
    </row>
    <row r="258" spans="2:65" s="12" customFormat="1" ht="12">
      <c r="B258" s="142"/>
      <c r="D258" s="143" t="s">
        <v>140</v>
      </c>
      <c r="E258" s="144" t="s">
        <v>1</v>
      </c>
      <c r="F258" s="145" t="s">
        <v>363</v>
      </c>
      <c r="H258" s="146">
        <v>3.11</v>
      </c>
      <c r="I258" s="147"/>
      <c r="L258" s="142"/>
      <c r="M258" s="148"/>
      <c r="T258" s="149"/>
      <c r="AT258" s="144" t="s">
        <v>140</v>
      </c>
      <c r="AU258" s="144" t="s">
        <v>83</v>
      </c>
      <c r="AV258" s="12" t="s">
        <v>83</v>
      </c>
      <c r="AW258" s="12" t="s">
        <v>30</v>
      </c>
      <c r="AX258" s="12" t="s">
        <v>81</v>
      </c>
      <c r="AY258" s="144" t="s">
        <v>131</v>
      </c>
    </row>
    <row r="259" spans="2:65" s="1" customFormat="1" ht="16.5" customHeight="1">
      <c r="B259" s="128"/>
      <c r="C259" s="129" t="s">
        <v>364</v>
      </c>
      <c r="D259" s="129" t="s">
        <v>133</v>
      </c>
      <c r="E259" s="130" t="s">
        <v>365</v>
      </c>
      <c r="F259" s="131" t="s">
        <v>366</v>
      </c>
      <c r="G259" s="132" t="s">
        <v>173</v>
      </c>
      <c r="H259" s="133">
        <v>20.73</v>
      </c>
      <c r="I259" s="134"/>
      <c r="J259" s="135">
        <f>ROUND(I259*H259,2)</f>
        <v>0</v>
      </c>
      <c r="K259" s="131" t="s">
        <v>137</v>
      </c>
      <c r="L259" s="32"/>
      <c r="M259" s="136" t="s">
        <v>1</v>
      </c>
      <c r="N259" s="137" t="s">
        <v>38</v>
      </c>
      <c r="P259" s="138">
        <f>O259*H259</f>
        <v>0</v>
      </c>
      <c r="Q259" s="138">
        <v>1.1169999999999999E-2</v>
      </c>
      <c r="R259" s="138">
        <f>Q259*H259</f>
        <v>0.23155409999999998</v>
      </c>
      <c r="S259" s="138">
        <v>0</v>
      </c>
      <c r="T259" s="139">
        <f>S259*H259</f>
        <v>0</v>
      </c>
      <c r="AR259" s="140" t="s">
        <v>138</v>
      </c>
      <c r="AT259" s="140" t="s">
        <v>133</v>
      </c>
      <c r="AU259" s="140" t="s">
        <v>83</v>
      </c>
      <c r="AY259" s="17" t="s">
        <v>131</v>
      </c>
      <c r="BE259" s="141">
        <f>IF(N259="základní",J259,0)</f>
        <v>0</v>
      </c>
      <c r="BF259" s="141">
        <f>IF(N259="snížená",J259,0)</f>
        <v>0</v>
      </c>
      <c r="BG259" s="141">
        <f>IF(N259="zákl. přenesená",J259,0)</f>
        <v>0</v>
      </c>
      <c r="BH259" s="141">
        <f>IF(N259="sníž. přenesená",J259,0)</f>
        <v>0</v>
      </c>
      <c r="BI259" s="141">
        <f>IF(N259="nulová",J259,0)</f>
        <v>0</v>
      </c>
      <c r="BJ259" s="17" t="s">
        <v>81</v>
      </c>
      <c r="BK259" s="141">
        <f>ROUND(I259*H259,2)</f>
        <v>0</v>
      </c>
      <c r="BL259" s="17" t="s">
        <v>138</v>
      </c>
      <c r="BM259" s="140" t="s">
        <v>367</v>
      </c>
    </row>
    <row r="260" spans="2:65" s="12" customFormat="1" ht="12">
      <c r="B260" s="142"/>
      <c r="D260" s="143" t="s">
        <v>140</v>
      </c>
      <c r="E260" s="144" t="s">
        <v>1</v>
      </c>
      <c r="F260" s="145" t="s">
        <v>368</v>
      </c>
      <c r="H260" s="146">
        <v>20.73</v>
      </c>
      <c r="I260" s="147"/>
      <c r="L260" s="142"/>
      <c r="M260" s="148"/>
      <c r="T260" s="149"/>
      <c r="AT260" s="144" t="s">
        <v>140</v>
      </c>
      <c r="AU260" s="144" t="s">
        <v>83</v>
      </c>
      <c r="AV260" s="12" t="s">
        <v>83</v>
      </c>
      <c r="AW260" s="12" t="s">
        <v>30</v>
      </c>
      <c r="AX260" s="12" t="s">
        <v>81</v>
      </c>
      <c r="AY260" s="144" t="s">
        <v>131</v>
      </c>
    </row>
    <row r="261" spans="2:65" s="1" customFormat="1" ht="16.5" customHeight="1">
      <c r="B261" s="128"/>
      <c r="C261" s="129" t="s">
        <v>369</v>
      </c>
      <c r="D261" s="129" t="s">
        <v>133</v>
      </c>
      <c r="E261" s="130" t="s">
        <v>370</v>
      </c>
      <c r="F261" s="131" t="s">
        <v>371</v>
      </c>
      <c r="G261" s="132" t="s">
        <v>173</v>
      </c>
      <c r="H261" s="133">
        <v>20.73</v>
      </c>
      <c r="I261" s="134"/>
      <c r="J261" s="135">
        <f>ROUND(I261*H261,2)</f>
        <v>0</v>
      </c>
      <c r="K261" s="131" t="s">
        <v>137</v>
      </c>
      <c r="L261" s="32"/>
      <c r="M261" s="136" t="s">
        <v>1</v>
      </c>
      <c r="N261" s="137" t="s">
        <v>38</v>
      </c>
      <c r="P261" s="138">
        <f>O261*H261</f>
        <v>0</v>
      </c>
      <c r="Q261" s="138">
        <v>0</v>
      </c>
      <c r="R261" s="138">
        <f>Q261*H261</f>
        <v>0</v>
      </c>
      <c r="S261" s="138">
        <v>0</v>
      </c>
      <c r="T261" s="139">
        <f>S261*H261</f>
        <v>0</v>
      </c>
      <c r="AR261" s="140" t="s">
        <v>138</v>
      </c>
      <c r="AT261" s="140" t="s">
        <v>133</v>
      </c>
      <c r="AU261" s="140" t="s">
        <v>83</v>
      </c>
      <c r="AY261" s="17" t="s">
        <v>131</v>
      </c>
      <c r="BE261" s="141">
        <f>IF(N261="základní",J261,0)</f>
        <v>0</v>
      </c>
      <c r="BF261" s="141">
        <f>IF(N261="snížená",J261,0)</f>
        <v>0</v>
      </c>
      <c r="BG261" s="141">
        <f>IF(N261="zákl. přenesená",J261,0)</f>
        <v>0</v>
      </c>
      <c r="BH261" s="141">
        <f>IF(N261="sníž. přenesená",J261,0)</f>
        <v>0</v>
      </c>
      <c r="BI261" s="141">
        <f>IF(N261="nulová",J261,0)</f>
        <v>0</v>
      </c>
      <c r="BJ261" s="17" t="s">
        <v>81</v>
      </c>
      <c r="BK261" s="141">
        <f>ROUND(I261*H261,2)</f>
        <v>0</v>
      </c>
      <c r="BL261" s="17" t="s">
        <v>138</v>
      </c>
      <c r="BM261" s="140" t="s">
        <v>372</v>
      </c>
    </row>
    <row r="262" spans="2:65" s="1" customFormat="1" ht="24.25" customHeight="1">
      <c r="B262" s="128"/>
      <c r="C262" s="129" t="s">
        <v>373</v>
      </c>
      <c r="D262" s="129" t="s">
        <v>133</v>
      </c>
      <c r="E262" s="130" t="s">
        <v>374</v>
      </c>
      <c r="F262" s="131" t="s">
        <v>375</v>
      </c>
      <c r="G262" s="132" t="s">
        <v>157</v>
      </c>
      <c r="H262" s="133">
        <v>0.46700000000000003</v>
      </c>
      <c r="I262" s="134"/>
      <c r="J262" s="135">
        <f>ROUND(I262*H262,2)</f>
        <v>0</v>
      </c>
      <c r="K262" s="131" t="s">
        <v>137</v>
      </c>
      <c r="L262" s="32"/>
      <c r="M262" s="136" t="s">
        <v>1</v>
      </c>
      <c r="N262" s="137" t="s">
        <v>38</v>
      </c>
      <c r="P262" s="138">
        <f>O262*H262</f>
        <v>0</v>
      </c>
      <c r="Q262" s="138">
        <v>1.05291</v>
      </c>
      <c r="R262" s="138">
        <f>Q262*H262</f>
        <v>0.49170897000000002</v>
      </c>
      <c r="S262" s="138">
        <v>0</v>
      </c>
      <c r="T262" s="139">
        <f>S262*H262</f>
        <v>0</v>
      </c>
      <c r="AR262" s="140" t="s">
        <v>138</v>
      </c>
      <c r="AT262" s="140" t="s">
        <v>133</v>
      </c>
      <c r="AU262" s="140" t="s">
        <v>83</v>
      </c>
      <c r="AY262" s="17" t="s">
        <v>131</v>
      </c>
      <c r="BE262" s="141">
        <f>IF(N262="základní",J262,0)</f>
        <v>0</v>
      </c>
      <c r="BF262" s="141">
        <f>IF(N262="snížená",J262,0)</f>
        <v>0</v>
      </c>
      <c r="BG262" s="141">
        <f>IF(N262="zákl. přenesená",J262,0)</f>
        <v>0</v>
      </c>
      <c r="BH262" s="141">
        <f>IF(N262="sníž. přenesená",J262,0)</f>
        <v>0</v>
      </c>
      <c r="BI262" s="141">
        <f>IF(N262="nulová",J262,0)</f>
        <v>0</v>
      </c>
      <c r="BJ262" s="17" t="s">
        <v>81</v>
      </c>
      <c r="BK262" s="141">
        <f>ROUND(I262*H262,2)</f>
        <v>0</v>
      </c>
      <c r="BL262" s="17" t="s">
        <v>138</v>
      </c>
      <c r="BM262" s="140" t="s">
        <v>376</v>
      </c>
    </row>
    <row r="263" spans="2:65" s="14" customFormat="1" ht="12">
      <c r="B263" s="167"/>
      <c r="D263" s="143" t="s">
        <v>140</v>
      </c>
      <c r="E263" s="168" t="s">
        <v>1</v>
      </c>
      <c r="F263" s="169" t="s">
        <v>377</v>
      </c>
      <c r="H263" s="168" t="s">
        <v>1</v>
      </c>
      <c r="I263" s="170"/>
      <c r="L263" s="167"/>
      <c r="M263" s="171"/>
      <c r="T263" s="172"/>
      <c r="AT263" s="168" t="s">
        <v>140</v>
      </c>
      <c r="AU263" s="168" t="s">
        <v>83</v>
      </c>
      <c r="AV263" s="14" t="s">
        <v>81</v>
      </c>
      <c r="AW263" s="14" t="s">
        <v>30</v>
      </c>
      <c r="AX263" s="14" t="s">
        <v>73</v>
      </c>
      <c r="AY263" s="168" t="s">
        <v>131</v>
      </c>
    </row>
    <row r="264" spans="2:65" s="12" customFormat="1" ht="12">
      <c r="B264" s="142"/>
      <c r="D264" s="143" t="s">
        <v>140</v>
      </c>
      <c r="E264" s="144" t="s">
        <v>1</v>
      </c>
      <c r="F264" s="145" t="s">
        <v>378</v>
      </c>
      <c r="H264" s="146">
        <v>0.46700000000000003</v>
      </c>
      <c r="I264" s="147"/>
      <c r="L264" s="142"/>
      <c r="M264" s="148"/>
      <c r="T264" s="149"/>
      <c r="AT264" s="144" t="s">
        <v>140</v>
      </c>
      <c r="AU264" s="144" t="s">
        <v>83</v>
      </c>
      <c r="AV264" s="12" t="s">
        <v>83</v>
      </c>
      <c r="AW264" s="12" t="s">
        <v>30</v>
      </c>
      <c r="AX264" s="12" t="s">
        <v>81</v>
      </c>
      <c r="AY264" s="144" t="s">
        <v>131</v>
      </c>
    </row>
    <row r="265" spans="2:65" s="1" customFormat="1" ht="24.25" customHeight="1">
      <c r="B265" s="128"/>
      <c r="C265" s="129" t="s">
        <v>379</v>
      </c>
      <c r="D265" s="129" t="s">
        <v>133</v>
      </c>
      <c r="E265" s="130" t="s">
        <v>380</v>
      </c>
      <c r="F265" s="131" t="s">
        <v>381</v>
      </c>
      <c r="G265" s="132" t="s">
        <v>190</v>
      </c>
      <c r="H265" s="133">
        <v>2</v>
      </c>
      <c r="I265" s="134"/>
      <c r="J265" s="135">
        <f>ROUND(I265*H265,2)</f>
        <v>0</v>
      </c>
      <c r="K265" s="131" t="s">
        <v>137</v>
      </c>
      <c r="L265" s="32"/>
      <c r="M265" s="136" t="s">
        <v>1</v>
      </c>
      <c r="N265" s="137" t="s">
        <v>38</v>
      </c>
      <c r="P265" s="138">
        <f>O265*H265</f>
        <v>0</v>
      </c>
      <c r="Q265" s="138">
        <v>0.11046</v>
      </c>
      <c r="R265" s="138">
        <f>Q265*H265</f>
        <v>0.22092000000000001</v>
      </c>
      <c r="S265" s="138">
        <v>0</v>
      </c>
      <c r="T265" s="139">
        <f>S265*H265</f>
        <v>0</v>
      </c>
      <c r="AR265" s="140" t="s">
        <v>138</v>
      </c>
      <c r="AT265" s="140" t="s">
        <v>133</v>
      </c>
      <c r="AU265" s="140" t="s">
        <v>83</v>
      </c>
      <c r="AY265" s="17" t="s">
        <v>131</v>
      </c>
      <c r="BE265" s="141">
        <f>IF(N265="základní",J265,0)</f>
        <v>0</v>
      </c>
      <c r="BF265" s="141">
        <f>IF(N265="snížená",J265,0)</f>
        <v>0</v>
      </c>
      <c r="BG265" s="141">
        <f>IF(N265="zákl. přenesená",J265,0)</f>
        <v>0</v>
      </c>
      <c r="BH265" s="141">
        <f>IF(N265="sníž. přenesená",J265,0)</f>
        <v>0</v>
      </c>
      <c r="BI265" s="141">
        <f>IF(N265="nulová",J265,0)</f>
        <v>0</v>
      </c>
      <c r="BJ265" s="17" t="s">
        <v>81</v>
      </c>
      <c r="BK265" s="141">
        <f>ROUND(I265*H265,2)</f>
        <v>0</v>
      </c>
      <c r="BL265" s="17" t="s">
        <v>138</v>
      </c>
      <c r="BM265" s="140" t="s">
        <v>382</v>
      </c>
    </row>
    <row r="266" spans="2:65" s="12" customFormat="1" ht="12">
      <c r="B266" s="142"/>
      <c r="D266" s="143" t="s">
        <v>140</v>
      </c>
      <c r="E266" s="144" t="s">
        <v>1</v>
      </c>
      <c r="F266" s="145" t="s">
        <v>383</v>
      </c>
      <c r="H266" s="146">
        <v>2</v>
      </c>
      <c r="I266" s="147"/>
      <c r="L266" s="142"/>
      <c r="M266" s="148"/>
      <c r="T266" s="149"/>
      <c r="AT266" s="144" t="s">
        <v>140</v>
      </c>
      <c r="AU266" s="144" t="s">
        <v>83</v>
      </c>
      <c r="AV266" s="12" t="s">
        <v>83</v>
      </c>
      <c r="AW266" s="12" t="s">
        <v>30</v>
      </c>
      <c r="AX266" s="12" t="s">
        <v>81</v>
      </c>
      <c r="AY266" s="144" t="s">
        <v>131</v>
      </c>
    </row>
    <row r="267" spans="2:65" s="11" customFormat="1" ht="22.75" customHeight="1">
      <c r="B267" s="116"/>
      <c r="D267" s="117" t="s">
        <v>72</v>
      </c>
      <c r="E267" s="126" t="s">
        <v>160</v>
      </c>
      <c r="F267" s="126" t="s">
        <v>384</v>
      </c>
      <c r="I267" s="119"/>
      <c r="J267" s="127">
        <f>BK267</f>
        <v>0</v>
      </c>
      <c r="L267" s="116"/>
      <c r="M267" s="121"/>
      <c r="P267" s="122">
        <f>SUM(P268:P342)</f>
        <v>0</v>
      </c>
      <c r="R267" s="122">
        <f>SUM(R268:R342)</f>
        <v>213.05121321999994</v>
      </c>
      <c r="T267" s="123">
        <f>SUM(T268:T342)</f>
        <v>0</v>
      </c>
      <c r="AR267" s="117" t="s">
        <v>81</v>
      </c>
      <c r="AT267" s="124" t="s">
        <v>72</v>
      </c>
      <c r="AU267" s="124" t="s">
        <v>81</v>
      </c>
      <c r="AY267" s="117" t="s">
        <v>131</v>
      </c>
      <c r="BK267" s="125">
        <f>SUM(BK268:BK342)</f>
        <v>0</v>
      </c>
    </row>
    <row r="268" spans="2:65" s="1" customFormat="1" ht="21.75" customHeight="1">
      <c r="B268" s="128"/>
      <c r="C268" s="129" t="s">
        <v>385</v>
      </c>
      <c r="D268" s="129" t="s">
        <v>133</v>
      </c>
      <c r="E268" s="130" t="s">
        <v>386</v>
      </c>
      <c r="F268" s="131" t="s">
        <v>387</v>
      </c>
      <c r="G268" s="132" t="s">
        <v>173</v>
      </c>
      <c r="H268" s="133">
        <v>90.379000000000005</v>
      </c>
      <c r="I268" s="134"/>
      <c r="J268" s="135">
        <f>ROUND(I268*H268,2)</f>
        <v>0</v>
      </c>
      <c r="K268" s="131" t="s">
        <v>137</v>
      </c>
      <c r="L268" s="32"/>
      <c r="M268" s="136" t="s">
        <v>1</v>
      </c>
      <c r="N268" s="137" t="s">
        <v>38</v>
      </c>
      <c r="P268" s="138">
        <f>O268*H268</f>
        <v>0</v>
      </c>
      <c r="Q268" s="138">
        <v>4.3800000000000002E-3</v>
      </c>
      <c r="R268" s="138">
        <f>Q268*H268</f>
        <v>0.39586002000000003</v>
      </c>
      <c r="S268" s="138">
        <v>0</v>
      </c>
      <c r="T268" s="139">
        <f>S268*H268</f>
        <v>0</v>
      </c>
      <c r="AR268" s="140" t="s">
        <v>138</v>
      </c>
      <c r="AT268" s="140" t="s">
        <v>133</v>
      </c>
      <c r="AU268" s="140" t="s">
        <v>83</v>
      </c>
      <c r="AY268" s="17" t="s">
        <v>131</v>
      </c>
      <c r="BE268" s="141">
        <f>IF(N268="základní",J268,0)</f>
        <v>0</v>
      </c>
      <c r="BF268" s="141">
        <f>IF(N268="snížená",J268,0)</f>
        <v>0</v>
      </c>
      <c r="BG268" s="141">
        <f>IF(N268="zákl. přenesená",J268,0)</f>
        <v>0</v>
      </c>
      <c r="BH268" s="141">
        <f>IF(N268="sníž. přenesená",J268,0)</f>
        <v>0</v>
      </c>
      <c r="BI268" s="141">
        <f>IF(N268="nulová",J268,0)</f>
        <v>0</v>
      </c>
      <c r="BJ268" s="17" t="s">
        <v>81</v>
      </c>
      <c r="BK268" s="141">
        <f>ROUND(I268*H268,2)</f>
        <v>0</v>
      </c>
      <c r="BL268" s="17" t="s">
        <v>138</v>
      </c>
      <c r="BM268" s="140" t="s">
        <v>388</v>
      </c>
    </row>
    <row r="269" spans="2:65" s="12" customFormat="1" ht="12">
      <c r="B269" s="142"/>
      <c r="D269" s="143" t="s">
        <v>140</v>
      </c>
      <c r="E269" s="144" t="s">
        <v>1</v>
      </c>
      <c r="F269" s="145" t="s">
        <v>389</v>
      </c>
      <c r="H269" s="146">
        <v>51.886000000000003</v>
      </c>
      <c r="I269" s="147"/>
      <c r="L269" s="142"/>
      <c r="M269" s="148"/>
      <c r="T269" s="149"/>
      <c r="AT269" s="144" t="s">
        <v>140</v>
      </c>
      <c r="AU269" s="144" t="s">
        <v>83</v>
      </c>
      <c r="AV269" s="12" t="s">
        <v>83</v>
      </c>
      <c r="AW269" s="12" t="s">
        <v>30</v>
      </c>
      <c r="AX269" s="12" t="s">
        <v>73</v>
      </c>
      <c r="AY269" s="144" t="s">
        <v>131</v>
      </c>
    </row>
    <row r="270" spans="2:65" s="12" customFormat="1" ht="12">
      <c r="B270" s="142"/>
      <c r="D270" s="143" t="s">
        <v>140</v>
      </c>
      <c r="E270" s="144" t="s">
        <v>1</v>
      </c>
      <c r="F270" s="145" t="s">
        <v>390</v>
      </c>
      <c r="H270" s="146">
        <v>38.493000000000002</v>
      </c>
      <c r="I270" s="147"/>
      <c r="L270" s="142"/>
      <c r="M270" s="148"/>
      <c r="T270" s="149"/>
      <c r="AT270" s="144" t="s">
        <v>140</v>
      </c>
      <c r="AU270" s="144" t="s">
        <v>83</v>
      </c>
      <c r="AV270" s="12" t="s">
        <v>83</v>
      </c>
      <c r="AW270" s="12" t="s">
        <v>30</v>
      </c>
      <c r="AX270" s="12" t="s">
        <v>73</v>
      </c>
      <c r="AY270" s="144" t="s">
        <v>131</v>
      </c>
    </row>
    <row r="271" spans="2:65" s="13" customFormat="1" ht="12">
      <c r="B271" s="160"/>
      <c r="D271" s="143" t="s">
        <v>140</v>
      </c>
      <c r="E271" s="161" t="s">
        <v>1</v>
      </c>
      <c r="F271" s="162" t="s">
        <v>201</v>
      </c>
      <c r="H271" s="163">
        <v>90.379000000000005</v>
      </c>
      <c r="I271" s="164"/>
      <c r="L271" s="160"/>
      <c r="M271" s="165"/>
      <c r="T271" s="166"/>
      <c r="AT271" s="161" t="s">
        <v>140</v>
      </c>
      <c r="AU271" s="161" t="s">
        <v>83</v>
      </c>
      <c r="AV271" s="13" t="s">
        <v>138</v>
      </c>
      <c r="AW271" s="13" t="s">
        <v>30</v>
      </c>
      <c r="AX271" s="13" t="s">
        <v>81</v>
      </c>
      <c r="AY271" s="161" t="s">
        <v>131</v>
      </c>
    </row>
    <row r="272" spans="2:65" s="1" customFormat="1" ht="24.25" customHeight="1">
      <c r="B272" s="128"/>
      <c r="C272" s="129" t="s">
        <v>391</v>
      </c>
      <c r="D272" s="129" t="s">
        <v>133</v>
      </c>
      <c r="E272" s="130" t="s">
        <v>392</v>
      </c>
      <c r="F272" s="131" t="s">
        <v>393</v>
      </c>
      <c r="G272" s="132" t="s">
        <v>173</v>
      </c>
      <c r="H272" s="133">
        <v>192.809</v>
      </c>
      <c r="I272" s="134"/>
      <c r="J272" s="135">
        <f>ROUND(I272*H272,2)</f>
        <v>0</v>
      </c>
      <c r="K272" s="131" t="s">
        <v>137</v>
      </c>
      <c r="L272" s="32"/>
      <c r="M272" s="136" t="s">
        <v>1</v>
      </c>
      <c r="N272" s="137" t="s">
        <v>38</v>
      </c>
      <c r="P272" s="138">
        <f>O272*H272</f>
        <v>0</v>
      </c>
      <c r="Q272" s="138">
        <v>1.8380000000000001E-2</v>
      </c>
      <c r="R272" s="138">
        <f>Q272*H272</f>
        <v>3.5438294200000002</v>
      </c>
      <c r="S272" s="138">
        <v>0</v>
      </c>
      <c r="T272" s="139">
        <f>S272*H272</f>
        <v>0</v>
      </c>
      <c r="AR272" s="140" t="s">
        <v>138</v>
      </c>
      <c r="AT272" s="140" t="s">
        <v>133</v>
      </c>
      <c r="AU272" s="140" t="s">
        <v>83</v>
      </c>
      <c r="AY272" s="17" t="s">
        <v>131</v>
      </c>
      <c r="BE272" s="141">
        <f>IF(N272="základní",J272,0)</f>
        <v>0</v>
      </c>
      <c r="BF272" s="141">
        <f>IF(N272="snížená",J272,0)</f>
        <v>0</v>
      </c>
      <c r="BG272" s="141">
        <f>IF(N272="zákl. přenesená",J272,0)</f>
        <v>0</v>
      </c>
      <c r="BH272" s="141">
        <f>IF(N272="sníž. přenesená",J272,0)</f>
        <v>0</v>
      </c>
      <c r="BI272" s="141">
        <f>IF(N272="nulová",J272,0)</f>
        <v>0</v>
      </c>
      <c r="BJ272" s="17" t="s">
        <v>81</v>
      </c>
      <c r="BK272" s="141">
        <f>ROUND(I272*H272,2)</f>
        <v>0</v>
      </c>
      <c r="BL272" s="17" t="s">
        <v>138</v>
      </c>
      <c r="BM272" s="140" t="s">
        <v>394</v>
      </c>
    </row>
    <row r="273" spans="2:65" s="12" customFormat="1" ht="24">
      <c r="B273" s="142"/>
      <c r="D273" s="143" t="s">
        <v>140</v>
      </c>
      <c r="E273" s="144" t="s">
        <v>1</v>
      </c>
      <c r="F273" s="145" t="s">
        <v>395</v>
      </c>
      <c r="H273" s="146">
        <v>143.99799999999999</v>
      </c>
      <c r="I273" s="147"/>
      <c r="L273" s="142"/>
      <c r="M273" s="148"/>
      <c r="T273" s="149"/>
      <c r="AT273" s="144" t="s">
        <v>140</v>
      </c>
      <c r="AU273" s="144" t="s">
        <v>83</v>
      </c>
      <c r="AV273" s="12" t="s">
        <v>83</v>
      </c>
      <c r="AW273" s="12" t="s">
        <v>30</v>
      </c>
      <c r="AX273" s="12" t="s">
        <v>73</v>
      </c>
      <c r="AY273" s="144" t="s">
        <v>131</v>
      </c>
    </row>
    <row r="274" spans="2:65" s="12" customFormat="1" ht="24">
      <c r="B274" s="142"/>
      <c r="D274" s="143" t="s">
        <v>140</v>
      </c>
      <c r="E274" s="144" t="s">
        <v>1</v>
      </c>
      <c r="F274" s="145" t="s">
        <v>396</v>
      </c>
      <c r="H274" s="146">
        <v>48.811</v>
      </c>
      <c r="I274" s="147"/>
      <c r="L274" s="142"/>
      <c r="M274" s="148"/>
      <c r="T274" s="149"/>
      <c r="AT274" s="144" t="s">
        <v>140</v>
      </c>
      <c r="AU274" s="144" t="s">
        <v>83</v>
      </c>
      <c r="AV274" s="12" t="s">
        <v>83</v>
      </c>
      <c r="AW274" s="12" t="s">
        <v>30</v>
      </c>
      <c r="AX274" s="12" t="s">
        <v>73</v>
      </c>
      <c r="AY274" s="144" t="s">
        <v>131</v>
      </c>
    </row>
    <row r="275" spans="2:65" s="13" customFormat="1" ht="12">
      <c r="B275" s="160"/>
      <c r="D275" s="143" t="s">
        <v>140</v>
      </c>
      <c r="E275" s="161" t="s">
        <v>1</v>
      </c>
      <c r="F275" s="162" t="s">
        <v>201</v>
      </c>
      <c r="H275" s="163">
        <v>192.809</v>
      </c>
      <c r="I275" s="164"/>
      <c r="L275" s="160"/>
      <c r="M275" s="165"/>
      <c r="T275" s="166"/>
      <c r="AT275" s="161" t="s">
        <v>140</v>
      </c>
      <c r="AU275" s="161" t="s">
        <v>83</v>
      </c>
      <c r="AV275" s="13" t="s">
        <v>138</v>
      </c>
      <c r="AW275" s="13" t="s">
        <v>30</v>
      </c>
      <c r="AX275" s="13" t="s">
        <v>81</v>
      </c>
      <c r="AY275" s="161" t="s">
        <v>131</v>
      </c>
    </row>
    <row r="276" spans="2:65" s="1" customFormat="1" ht="24.25" customHeight="1">
      <c r="B276" s="128"/>
      <c r="C276" s="129" t="s">
        <v>397</v>
      </c>
      <c r="D276" s="129" t="s">
        <v>133</v>
      </c>
      <c r="E276" s="130" t="s">
        <v>398</v>
      </c>
      <c r="F276" s="131" t="s">
        <v>399</v>
      </c>
      <c r="G276" s="132" t="s">
        <v>173</v>
      </c>
      <c r="H276" s="133">
        <v>7.4050000000000002</v>
      </c>
      <c r="I276" s="134"/>
      <c r="J276" s="135">
        <f>ROUND(I276*H276,2)</f>
        <v>0</v>
      </c>
      <c r="K276" s="131" t="s">
        <v>137</v>
      </c>
      <c r="L276" s="32"/>
      <c r="M276" s="136" t="s">
        <v>1</v>
      </c>
      <c r="N276" s="137" t="s">
        <v>38</v>
      </c>
      <c r="P276" s="138">
        <f>O276*H276</f>
        <v>0</v>
      </c>
      <c r="Q276" s="138">
        <v>3.3579999999999999E-2</v>
      </c>
      <c r="R276" s="138">
        <f>Q276*H276</f>
        <v>0.24865989999999999</v>
      </c>
      <c r="S276" s="138">
        <v>0</v>
      </c>
      <c r="T276" s="139">
        <f>S276*H276</f>
        <v>0</v>
      </c>
      <c r="AR276" s="140" t="s">
        <v>138</v>
      </c>
      <c r="AT276" s="140" t="s">
        <v>133</v>
      </c>
      <c r="AU276" s="140" t="s">
        <v>83</v>
      </c>
      <c r="AY276" s="17" t="s">
        <v>131</v>
      </c>
      <c r="BE276" s="141">
        <f>IF(N276="základní",J276,0)</f>
        <v>0</v>
      </c>
      <c r="BF276" s="141">
        <f>IF(N276="snížená",J276,0)</f>
        <v>0</v>
      </c>
      <c r="BG276" s="141">
        <f>IF(N276="zákl. přenesená",J276,0)</f>
        <v>0</v>
      </c>
      <c r="BH276" s="141">
        <f>IF(N276="sníž. přenesená",J276,0)</f>
        <v>0</v>
      </c>
      <c r="BI276" s="141">
        <f>IF(N276="nulová",J276,0)</f>
        <v>0</v>
      </c>
      <c r="BJ276" s="17" t="s">
        <v>81</v>
      </c>
      <c r="BK276" s="141">
        <f>ROUND(I276*H276,2)</f>
        <v>0</v>
      </c>
      <c r="BL276" s="17" t="s">
        <v>138</v>
      </c>
      <c r="BM276" s="140" t="s">
        <v>400</v>
      </c>
    </row>
    <row r="277" spans="2:65" s="14" customFormat="1" ht="12">
      <c r="B277" s="167"/>
      <c r="D277" s="143" t="s">
        <v>140</v>
      </c>
      <c r="E277" s="168" t="s">
        <v>1</v>
      </c>
      <c r="F277" s="169" t="s">
        <v>401</v>
      </c>
      <c r="H277" s="168" t="s">
        <v>1</v>
      </c>
      <c r="I277" s="170"/>
      <c r="L277" s="167"/>
      <c r="M277" s="171"/>
      <c r="T277" s="172"/>
      <c r="AT277" s="168" t="s">
        <v>140</v>
      </c>
      <c r="AU277" s="168" t="s">
        <v>83</v>
      </c>
      <c r="AV277" s="14" t="s">
        <v>81</v>
      </c>
      <c r="AW277" s="14" t="s">
        <v>30</v>
      </c>
      <c r="AX277" s="14" t="s">
        <v>73</v>
      </c>
      <c r="AY277" s="168" t="s">
        <v>131</v>
      </c>
    </row>
    <row r="278" spans="2:65" s="12" customFormat="1" ht="12">
      <c r="B278" s="142"/>
      <c r="D278" s="143" t="s">
        <v>140</v>
      </c>
      <c r="E278" s="144" t="s">
        <v>1</v>
      </c>
      <c r="F278" s="145" t="s">
        <v>402</v>
      </c>
      <c r="H278" s="146">
        <v>1.5</v>
      </c>
      <c r="I278" s="147"/>
      <c r="L278" s="142"/>
      <c r="M278" s="148"/>
      <c r="T278" s="149"/>
      <c r="AT278" s="144" t="s">
        <v>140</v>
      </c>
      <c r="AU278" s="144" t="s">
        <v>83</v>
      </c>
      <c r="AV278" s="12" t="s">
        <v>83</v>
      </c>
      <c r="AW278" s="12" t="s">
        <v>30</v>
      </c>
      <c r="AX278" s="12" t="s">
        <v>73</v>
      </c>
      <c r="AY278" s="144" t="s">
        <v>131</v>
      </c>
    </row>
    <row r="279" spans="2:65" s="14" customFormat="1" ht="12">
      <c r="B279" s="167"/>
      <c r="D279" s="143" t="s">
        <v>140</v>
      </c>
      <c r="E279" s="168" t="s">
        <v>1</v>
      </c>
      <c r="F279" s="169" t="s">
        <v>403</v>
      </c>
      <c r="H279" s="168" t="s">
        <v>1</v>
      </c>
      <c r="I279" s="170"/>
      <c r="L279" s="167"/>
      <c r="M279" s="171"/>
      <c r="T279" s="172"/>
      <c r="AT279" s="168" t="s">
        <v>140</v>
      </c>
      <c r="AU279" s="168" t="s">
        <v>83</v>
      </c>
      <c r="AV279" s="14" t="s">
        <v>81</v>
      </c>
      <c r="AW279" s="14" t="s">
        <v>30</v>
      </c>
      <c r="AX279" s="14" t="s">
        <v>73</v>
      </c>
      <c r="AY279" s="168" t="s">
        <v>131</v>
      </c>
    </row>
    <row r="280" spans="2:65" s="12" customFormat="1" ht="12">
      <c r="B280" s="142"/>
      <c r="D280" s="143" t="s">
        <v>140</v>
      </c>
      <c r="E280" s="144" t="s">
        <v>1</v>
      </c>
      <c r="F280" s="145" t="s">
        <v>404</v>
      </c>
      <c r="H280" s="146">
        <v>0.6</v>
      </c>
      <c r="I280" s="147"/>
      <c r="L280" s="142"/>
      <c r="M280" s="148"/>
      <c r="T280" s="149"/>
      <c r="AT280" s="144" t="s">
        <v>140</v>
      </c>
      <c r="AU280" s="144" t="s">
        <v>83</v>
      </c>
      <c r="AV280" s="12" t="s">
        <v>83</v>
      </c>
      <c r="AW280" s="12" t="s">
        <v>30</v>
      </c>
      <c r="AX280" s="12" t="s">
        <v>73</v>
      </c>
      <c r="AY280" s="144" t="s">
        <v>131</v>
      </c>
    </row>
    <row r="281" spans="2:65" s="12" customFormat="1" ht="12">
      <c r="B281" s="142"/>
      <c r="D281" s="143" t="s">
        <v>140</v>
      </c>
      <c r="E281" s="144" t="s">
        <v>1</v>
      </c>
      <c r="F281" s="145" t="s">
        <v>405</v>
      </c>
      <c r="H281" s="146">
        <v>0.80400000000000005</v>
      </c>
      <c r="I281" s="147"/>
      <c r="L281" s="142"/>
      <c r="M281" s="148"/>
      <c r="T281" s="149"/>
      <c r="AT281" s="144" t="s">
        <v>140</v>
      </c>
      <c r="AU281" s="144" t="s">
        <v>83</v>
      </c>
      <c r="AV281" s="12" t="s">
        <v>83</v>
      </c>
      <c r="AW281" s="12" t="s">
        <v>30</v>
      </c>
      <c r="AX281" s="12" t="s">
        <v>73</v>
      </c>
      <c r="AY281" s="144" t="s">
        <v>131</v>
      </c>
    </row>
    <row r="282" spans="2:65" s="12" customFormat="1" ht="12">
      <c r="B282" s="142"/>
      <c r="D282" s="143" t="s">
        <v>140</v>
      </c>
      <c r="E282" s="144" t="s">
        <v>1</v>
      </c>
      <c r="F282" s="145" t="s">
        <v>406</v>
      </c>
      <c r="H282" s="146">
        <v>1.03</v>
      </c>
      <c r="I282" s="147"/>
      <c r="L282" s="142"/>
      <c r="M282" s="148"/>
      <c r="T282" s="149"/>
      <c r="AT282" s="144" t="s">
        <v>140</v>
      </c>
      <c r="AU282" s="144" t="s">
        <v>83</v>
      </c>
      <c r="AV282" s="12" t="s">
        <v>83</v>
      </c>
      <c r="AW282" s="12" t="s">
        <v>30</v>
      </c>
      <c r="AX282" s="12" t="s">
        <v>73</v>
      </c>
      <c r="AY282" s="144" t="s">
        <v>131</v>
      </c>
    </row>
    <row r="283" spans="2:65" s="12" customFormat="1" ht="12">
      <c r="B283" s="142"/>
      <c r="D283" s="143" t="s">
        <v>140</v>
      </c>
      <c r="E283" s="144" t="s">
        <v>1</v>
      </c>
      <c r="F283" s="145" t="s">
        <v>407</v>
      </c>
      <c r="H283" s="146">
        <v>2.7</v>
      </c>
      <c r="I283" s="147"/>
      <c r="L283" s="142"/>
      <c r="M283" s="148"/>
      <c r="T283" s="149"/>
      <c r="AT283" s="144" t="s">
        <v>140</v>
      </c>
      <c r="AU283" s="144" t="s">
        <v>83</v>
      </c>
      <c r="AV283" s="12" t="s">
        <v>83</v>
      </c>
      <c r="AW283" s="12" t="s">
        <v>30</v>
      </c>
      <c r="AX283" s="12" t="s">
        <v>73</v>
      </c>
      <c r="AY283" s="144" t="s">
        <v>131</v>
      </c>
    </row>
    <row r="284" spans="2:65" s="12" customFormat="1" ht="12">
      <c r="B284" s="142"/>
      <c r="D284" s="143" t="s">
        <v>140</v>
      </c>
      <c r="E284" s="144" t="s">
        <v>1</v>
      </c>
      <c r="F284" s="145" t="s">
        <v>408</v>
      </c>
      <c r="H284" s="146">
        <v>0.77100000000000002</v>
      </c>
      <c r="I284" s="147"/>
      <c r="L284" s="142"/>
      <c r="M284" s="148"/>
      <c r="T284" s="149"/>
      <c r="AT284" s="144" t="s">
        <v>140</v>
      </c>
      <c r="AU284" s="144" t="s">
        <v>83</v>
      </c>
      <c r="AV284" s="12" t="s">
        <v>83</v>
      </c>
      <c r="AW284" s="12" t="s">
        <v>30</v>
      </c>
      <c r="AX284" s="12" t="s">
        <v>73</v>
      </c>
      <c r="AY284" s="144" t="s">
        <v>131</v>
      </c>
    </row>
    <row r="285" spans="2:65" s="13" customFormat="1" ht="12">
      <c r="B285" s="160"/>
      <c r="D285" s="143" t="s">
        <v>140</v>
      </c>
      <c r="E285" s="161" t="s">
        <v>1</v>
      </c>
      <c r="F285" s="162" t="s">
        <v>201</v>
      </c>
      <c r="H285" s="163">
        <v>7.4050000000000002</v>
      </c>
      <c r="I285" s="164"/>
      <c r="L285" s="160"/>
      <c r="M285" s="165"/>
      <c r="T285" s="166"/>
      <c r="AT285" s="161" t="s">
        <v>140</v>
      </c>
      <c r="AU285" s="161" t="s">
        <v>83</v>
      </c>
      <c r="AV285" s="13" t="s">
        <v>138</v>
      </c>
      <c r="AW285" s="13" t="s">
        <v>30</v>
      </c>
      <c r="AX285" s="13" t="s">
        <v>81</v>
      </c>
      <c r="AY285" s="161" t="s">
        <v>131</v>
      </c>
    </row>
    <row r="286" spans="2:65" s="1" customFormat="1" ht="21.75" customHeight="1">
      <c r="B286" s="128"/>
      <c r="C286" s="129" t="s">
        <v>409</v>
      </c>
      <c r="D286" s="129" t="s">
        <v>133</v>
      </c>
      <c r="E286" s="130" t="s">
        <v>410</v>
      </c>
      <c r="F286" s="131" t="s">
        <v>411</v>
      </c>
      <c r="G286" s="132" t="s">
        <v>173</v>
      </c>
      <c r="H286" s="133">
        <v>108.37</v>
      </c>
      <c r="I286" s="134"/>
      <c r="J286" s="135">
        <f>ROUND(I286*H286,2)</f>
        <v>0</v>
      </c>
      <c r="K286" s="131" t="s">
        <v>137</v>
      </c>
      <c r="L286" s="32"/>
      <c r="M286" s="136" t="s">
        <v>1</v>
      </c>
      <c r="N286" s="137" t="s">
        <v>38</v>
      </c>
      <c r="P286" s="138">
        <f>O286*H286</f>
        <v>0</v>
      </c>
      <c r="Q286" s="138">
        <v>4.3800000000000002E-3</v>
      </c>
      <c r="R286" s="138">
        <f>Q286*H286</f>
        <v>0.47466060000000004</v>
      </c>
      <c r="S286" s="138">
        <v>0</v>
      </c>
      <c r="T286" s="139">
        <f>S286*H286</f>
        <v>0</v>
      </c>
      <c r="AR286" s="140" t="s">
        <v>138</v>
      </c>
      <c r="AT286" s="140" t="s">
        <v>133</v>
      </c>
      <c r="AU286" s="140" t="s">
        <v>83</v>
      </c>
      <c r="AY286" s="17" t="s">
        <v>131</v>
      </c>
      <c r="BE286" s="141">
        <f>IF(N286="základní",J286,0)</f>
        <v>0</v>
      </c>
      <c r="BF286" s="141">
        <f>IF(N286="snížená",J286,0)</f>
        <v>0</v>
      </c>
      <c r="BG286" s="141">
        <f>IF(N286="zákl. přenesená",J286,0)</f>
        <v>0</v>
      </c>
      <c r="BH286" s="141">
        <f>IF(N286="sníž. přenesená",J286,0)</f>
        <v>0</v>
      </c>
      <c r="BI286" s="141">
        <f>IF(N286="nulová",J286,0)</f>
        <v>0</v>
      </c>
      <c r="BJ286" s="17" t="s">
        <v>81</v>
      </c>
      <c r="BK286" s="141">
        <f>ROUND(I286*H286,2)</f>
        <v>0</v>
      </c>
      <c r="BL286" s="17" t="s">
        <v>138</v>
      </c>
      <c r="BM286" s="140" t="s">
        <v>412</v>
      </c>
    </row>
    <row r="287" spans="2:65" s="12" customFormat="1" ht="12">
      <c r="B287" s="142"/>
      <c r="D287" s="143" t="s">
        <v>140</v>
      </c>
      <c r="E287" s="144" t="s">
        <v>1</v>
      </c>
      <c r="F287" s="145" t="s">
        <v>413</v>
      </c>
      <c r="H287" s="146">
        <v>17.350000000000001</v>
      </c>
      <c r="I287" s="147"/>
      <c r="L287" s="142"/>
      <c r="M287" s="148"/>
      <c r="T287" s="149"/>
      <c r="AT287" s="144" t="s">
        <v>140</v>
      </c>
      <c r="AU287" s="144" t="s">
        <v>83</v>
      </c>
      <c r="AV287" s="12" t="s">
        <v>83</v>
      </c>
      <c r="AW287" s="12" t="s">
        <v>30</v>
      </c>
      <c r="AX287" s="12" t="s">
        <v>73</v>
      </c>
      <c r="AY287" s="144" t="s">
        <v>131</v>
      </c>
    </row>
    <row r="288" spans="2:65" s="12" customFormat="1" ht="12">
      <c r="B288" s="142"/>
      <c r="D288" s="143" t="s">
        <v>140</v>
      </c>
      <c r="E288" s="144" t="s">
        <v>1</v>
      </c>
      <c r="F288" s="145" t="s">
        <v>414</v>
      </c>
      <c r="H288" s="146">
        <v>15.265000000000001</v>
      </c>
      <c r="I288" s="147"/>
      <c r="L288" s="142"/>
      <c r="M288" s="148"/>
      <c r="T288" s="149"/>
      <c r="AT288" s="144" t="s">
        <v>140</v>
      </c>
      <c r="AU288" s="144" t="s">
        <v>83</v>
      </c>
      <c r="AV288" s="12" t="s">
        <v>83</v>
      </c>
      <c r="AW288" s="12" t="s">
        <v>30</v>
      </c>
      <c r="AX288" s="12" t="s">
        <v>73</v>
      </c>
      <c r="AY288" s="144" t="s">
        <v>131</v>
      </c>
    </row>
    <row r="289" spans="2:65" s="12" customFormat="1" ht="12">
      <c r="B289" s="142"/>
      <c r="D289" s="143" t="s">
        <v>140</v>
      </c>
      <c r="E289" s="144" t="s">
        <v>1</v>
      </c>
      <c r="F289" s="145" t="s">
        <v>415</v>
      </c>
      <c r="H289" s="146">
        <v>17.04</v>
      </c>
      <c r="I289" s="147"/>
      <c r="L289" s="142"/>
      <c r="M289" s="148"/>
      <c r="T289" s="149"/>
      <c r="AT289" s="144" t="s">
        <v>140</v>
      </c>
      <c r="AU289" s="144" t="s">
        <v>83</v>
      </c>
      <c r="AV289" s="12" t="s">
        <v>83</v>
      </c>
      <c r="AW289" s="12" t="s">
        <v>30</v>
      </c>
      <c r="AX289" s="12" t="s">
        <v>73</v>
      </c>
      <c r="AY289" s="144" t="s">
        <v>131</v>
      </c>
    </row>
    <row r="290" spans="2:65" s="12" customFormat="1" ht="12">
      <c r="B290" s="142"/>
      <c r="D290" s="143" t="s">
        <v>140</v>
      </c>
      <c r="E290" s="144" t="s">
        <v>1</v>
      </c>
      <c r="F290" s="145" t="s">
        <v>416</v>
      </c>
      <c r="H290" s="146">
        <v>42.21</v>
      </c>
      <c r="I290" s="147"/>
      <c r="L290" s="142"/>
      <c r="M290" s="148"/>
      <c r="T290" s="149"/>
      <c r="AT290" s="144" t="s">
        <v>140</v>
      </c>
      <c r="AU290" s="144" t="s">
        <v>83</v>
      </c>
      <c r="AV290" s="12" t="s">
        <v>83</v>
      </c>
      <c r="AW290" s="12" t="s">
        <v>30</v>
      </c>
      <c r="AX290" s="12" t="s">
        <v>73</v>
      </c>
      <c r="AY290" s="144" t="s">
        <v>131</v>
      </c>
    </row>
    <row r="291" spans="2:65" s="12" customFormat="1" ht="12">
      <c r="B291" s="142"/>
      <c r="D291" s="143" t="s">
        <v>140</v>
      </c>
      <c r="E291" s="144" t="s">
        <v>1</v>
      </c>
      <c r="F291" s="145" t="s">
        <v>417</v>
      </c>
      <c r="H291" s="146">
        <v>13.938000000000001</v>
      </c>
      <c r="I291" s="147"/>
      <c r="L291" s="142"/>
      <c r="M291" s="148"/>
      <c r="T291" s="149"/>
      <c r="AT291" s="144" t="s">
        <v>140</v>
      </c>
      <c r="AU291" s="144" t="s">
        <v>83</v>
      </c>
      <c r="AV291" s="12" t="s">
        <v>83</v>
      </c>
      <c r="AW291" s="12" t="s">
        <v>30</v>
      </c>
      <c r="AX291" s="12" t="s">
        <v>73</v>
      </c>
      <c r="AY291" s="144" t="s">
        <v>131</v>
      </c>
    </row>
    <row r="292" spans="2:65" s="14" customFormat="1" ht="12">
      <c r="B292" s="167"/>
      <c r="D292" s="143" t="s">
        <v>140</v>
      </c>
      <c r="E292" s="168" t="s">
        <v>1</v>
      </c>
      <c r="F292" s="169" t="s">
        <v>418</v>
      </c>
      <c r="H292" s="168" t="s">
        <v>1</v>
      </c>
      <c r="I292" s="170"/>
      <c r="L292" s="167"/>
      <c r="M292" s="171"/>
      <c r="T292" s="172"/>
      <c r="AT292" s="168" t="s">
        <v>140</v>
      </c>
      <c r="AU292" s="168" t="s">
        <v>83</v>
      </c>
      <c r="AV292" s="14" t="s">
        <v>81</v>
      </c>
      <c r="AW292" s="14" t="s">
        <v>30</v>
      </c>
      <c r="AX292" s="14" t="s">
        <v>73</v>
      </c>
      <c r="AY292" s="168" t="s">
        <v>131</v>
      </c>
    </row>
    <row r="293" spans="2:65" s="12" customFormat="1" ht="12">
      <c r="B293" s="142"/>
      <c r="D293" s="143" t="s">
        <v>140</v>
      </c>
      <c r="E293" s="144" t="s">
        <v>1</v>
      </c>
      <c r="F293" s="145" t="s">
        <v>419</v>
      </c>
      <c r="H293" s="146">
        <v>0.45</v>
      </c>
      <c r="I293" s="147"/>
      <c r="L293" s="142"/>
      <c r="M293" s="148"/>
      <c r="T293" s="149"/>
      <c r="AT293" s="144" t="s">
        <v>140</v>
      </c>
      <c r="AU293" s="144" t="s">
        <v>83</v>
      </c>
      <c r="AV293" s="12" t="s">
        <v>83</v>
      </c>
      <c r="AW293" s="12" t="s">
        <v>30</v>
      </c>
      <c r="AX293" s="12" t="s">
        <v>73</v>
      </c>
      <c r="AY293" s="144" t="s">
        <v>131</v>
      </c>
    </row>
    <row r="294" spans="2:65" s="12" customFormat="1" ht="12">
      <c r="B294" s="142"/>
      <c r="D294" s="143" t="s">
        <v>140</v>
      </c>
      <c r="E294" s="144" t="s">
        <v>1</v>
      </c>
      <c r="F294" s="145" t="s">
        <v>420</v>
      </c>
      <c r="H294" s="146">
        <v>2.117</v>
      </c>
      <c r="I294" s="147"/>
      <c r="L294" s="142"/>
      <c r="M294" s="148"/>
      <c r="T294" s="149"/>
      <c r="AT294" s="144" t="s">
        <v>140</v>
      </c>
      <c r="AU294" s="144" t="s">
        <v>83</v>
      </c>
      <c r="AV294" s="12" t="s">
        <v>83</v>
      </c>
      <c r="AW294" s="12" t="s">
        <v>30</v>
      </c>
      <c r="AX294" s="12" t="s">
        <v>73</v>
      </c>
      <c r="AY294" s="144" t="s">
        <v>131</v>
      </c>
    </row>
    <row r="295" spans="2:65" s="13" customFormat="1" ht="12">
      <c r="B295" s="160"/>
      <c r="D295" s="143" t="s">
        <v>140</v>
      </c>
      <c r="E295" s="161" t="s">
        <v>1</v>
      </c>
      <c r="F295" s="162" t="s">
        <v>201</v>
      </c>
      <c r="H295" s="163">
        <v>108.37000000000002</v>
      </c>
      <c r="I295" s="164"/>
      <c r="L295" s="160"/>
      <c r="M295" s="165"/>
      <c r="T295" s="166"/>
      <c r="AT295" s="161" t="s">
        <v>140</v>
      </c>
      <c r="AU295" s="161" t="s">
        <v>83</v>
      </c>
      <c r="AV295" s="13" t="s">
        <v>138</v>
      </c>
      <c r="AW295" s="13" t="s">
        <v>30</v>
      </c>
      <c r="AX295" s="13" t="s">
        <v>81</v>
      </c>
      <c r="AY295" s="161" t="s">
        <v>131</v>
      </c>
    </row>
    <row r="296" spans="2:65" s="1" customFormat="1" ht="24.25" customHeight="1">
      <c r="B296" s="128"/>
      <c r="C296" s="129" t="s">
        <v>421</v>
      </c>
      <c r="D296" s="129" t="s">
        <v>133</v>
      </c>
      <c r="E296" s="130" t="s">
        <v>422</v>
      </c>
      <c r="F296" s="131" t="s">
        <v>423</v>
      </c>
      <c r="G296" s="132" t="s">
        <v>173</v>
      </c>
      <c r="H296" s="133">
        <v>108.37</v>
      </c>
      <c r="I296" s="134"/>
      <c r="J296" s="135">
        <f>ROUND(I296*H296,2)</f>
        <v>0</v>
      </c>
      <c r="K296" s="131" t="s">
        <v>137</v>
      </c>
      <c r="L296" s="32"/>
      <c r="M296" s="136" t="s">
        <v>1</v>
      </c>
      <c r="N296" s="137" t="s">
        <v>38</v>
      </c>
      <c r="P296" s="138">
        <f>O296*H296</f>
        <v>0</v>
      </c>
      <c r="Q296" s="138">
        <v>2.0000000000000001E-4</v>
      </c>
      <c r="R296" s="138">
        <f>Q296*H296</f>
        <v>2.1674000000000002E-2</v>
      </c>
      <c r="S296" s="138">
        <v>0</v>
      </c>
      <c r="T296" s="139">
        <f>S296*H296</f>
        <v>0</v>
      </c>
      <c r="AR296" s="140" t="s">
        <v>138</v>
      </c>
      <c r="AT296" s="140" t="s">
        <v>133</v>
      </c>
      <c r="AU296" s="140" t="s">
        <v>83</v>
      </c>
      <c r="AY296" s="17" t="s">
        <v>131</v>
      </c>
      <c r="BE296" s="141">
        <f>IF(N296="základní",J296,0)</f>
        <v>0</v>
      </c>
      <c r="BF296" s="141">
        <f>IF(N296="snížená",J296,0)</f>
        <v>0</v>
      </c>
      <c r="BG296" s="141">
        <f>IF(N296="zákl. přenesená",J296,0)</f>
        <v>0</v>
      </c>
      <c r="BH296" s="141">
        <f>IF(N296="sníž. přenesená",J296,0)</f>
        <v>0</v>
      </c>
      <c r="BI296" s="141">
        <f>IF(N296="nulová",J296,0)</f>
        <v>0</v>
      </c>
      <c r="BJ296" s="17" t="s">
        <v>81</v>
      </c>
      <c r="BK296" s="141">
        <f>ROUND(I296*H296,2)</f>
        <v>0</v>
      </c>
      <c r="BL296" s="17" t="s">
        <v>138</v>
      </c>
      <c r="BM296" s="140" t="s">
        <v>424</v>
      </c>
    </row>
    <row r="297" spans="2:65" s="12" customFormat="1" ht="12">
      <c r="B297" s="142"/>
      <c r="D297" s="143" t="s">
        <v>140</v>
      </c>
      <c r="E297" s="144" t="s">
        <v>1</v>
      </c>
      <c r="F297" s="145" t="s">
        <v>425</v>
      </c>
      <c r="H297" s="146">
        <v>108.37</v>
      </c>
      <c r="I297" s="147"/>
      <c r="L297" s="142"/>
      <c r="M297" s="148"/>
      <c r="T297" s="149"/>
      <c r="AT297" s="144" t="s">
        <v>140</v>
      </c>
      <c r="AU297" s="144" t="s">
        <v>83</v>
      </c>
      <c r="AV297" s="12" t="s">
        <v>83</v>
      </c>
      <c r="AW297" s="12" t="s">
        <v>30</v>
      </c>
      <c r="AX297" s="12" t="s">
        <v>81</v>
      </c>
      <c r="AY297" s="144" t="s">
        <v>131</v>
      </c>
    </row>
    <row r="298" spans="2:65" s="1" customFormat="1" ht="24.25" customHeight="1">
      <c r="B298" s="128"/>
      <c r="C298" s="129" t="s">
        <v>426</v>
      </c>
      <c r="D298" s="129" t="s">
        <v>133</v>
      </c>
      <c r="E298" s="130" t="s">
        <v>427</v>
      </c>
      <c r="F298" s="131" t="s">
        <v>428</v>
      </c>
      <c r="G298" s="132" t="s">
        <v>173</v>
      </c>
      <c r="H298" s="133">
        <v>108.37</v>
      </c>
      <c r="I298" s="134"/>
      <c r="J298" s="135">
        <f>ROUND(I298*H298,2)</f>
        <v>0</v>
      </c>
      <c r="K298" s="131" t="s">
        <v>137</v>
      </c>
      <c r="L298" s="32"/>
      <c r="M298" s="136" t="s">
        <v>1</v>
      </c>
      <c r="N298" s="137" t="s">
        <v>38</v>
      </c>
      <c r="P298" s="138">
        <f>O298*H298</f>
        <v>0</v>
      </c>
      <c r="Q298" s="138">
        <v>3.3800000000000002E-3</v>
      </c>
      <c r="R298" s="138">
        <f>Q298*H298</f>
        <v>0.36629060000000002</v>
      </c>
      <c r="S298" s="138">
        <v>0</v>
      </c>
      <c r="T298" s="139">
        <f>S298*H298</f>
        <v>0</v>
      </c>
      <c r="AR298" s="140" t="s">
        <v>138</v>
      </c>
      <c r="AT298" s="140" t="s">
        <v>133</v>
      </c>
      <c r="AU298" s="140" t="s">
        <v>83</v>
      </c>
      <c r="AY298" s="17" t="s">
        <v>131</v>
      </c>
      <c r="BE298" s="141">
        <f>IF(N298="základní",J298,0)</f>
        <v>0</v>
      </c>
      <c r="BF298" s="141">
        <f>IF(N298="snížená",J298,0)</f>
        <v>0</v>
      </c>
      <c r="BG298" s="141">
        <f>IF(N298="zákl. přenesená",J298,0)</f>
        <v>0</v>
      </c>
      <c r="BH298" s="141">
        <f>IF(N298="sníž. přenesená",J298,0)</f>
        <v>0</v>
      </c>
      <c r="BI298" s="141">
        <f>IF(N298="nulová",J298,0)</f>
        <v>0</v>
      </c>
      <c r="BJ298" s="17" t="s">
        <v>81</v>
      </c>
      <c r="BK298" s="141">
        <f>ROUND(I298*H298,2)</f>
        <v>0</v>
      </c>
      <c r="BL298" s="17" t="s">
        <v>138</v>
      </c>
      <c r="BM298" s="140" t="s">
        <v>429</v>
      </c>
    </row>
    <row r="299" spans="2:65" s="12" customFormat="1" ht="12">
      <c r="B299" s="142"/>
      <c r="D299" s="143" t="s">
        <v>140</v>
      </c>
      <c r="E299" s="144" t="s">
        <v>1</v>
      </c>
      <c r="F299" s="145" t="s">
        <v>413</v>
      </c>
      <c r="H299" s="146">
        <v>17.350000000000001</v>
      </c>
      <c r="I299" s="147"/>
      <c r="L299" s="142"/>
      <c r="M299" s="148"/>
      <c r="T299" s="149"/>
      <c r="AT299" s="144" t="s">
        <v>140</v>
      </c>
      <c r="AU299" s="144" t="s">
        <v>83</v>
      </c>
      <c r="AV299" s="12" t="s">
        <v>83</v>
      </c>
      <c r="AW299" s="12" t="s">
        <v>30</v>
      </c>
      <c r="AX299" s="12" t="s">
        <v>73</v>
      </c>
      <c r="AY299" s="144" t="s">
        <v>131</v>
      </c>
    </row>
    <row r="300" spans="2:65" s="12" customFormat="1" ht="12">
      <c r="B300" s="142"/>
      <c r="D300" s="143" t="s">
        <v>140</v>
      </c>
      <c r="E300" s="144" t="s">
        <v>1</v>
      </c>
      <c r="F300" s="145" t="s">
        <v>414</v>
      </c>
      <c r="H300" s="146">
        <v>15.265000000000001</v>
      </c>
      <c r="I300" s="147"/>
      <c r="L300" s="142"/>
      <c r="M300" s="148"/>
      <c r="T300" s="149"/>
      <c r="AT300" s="144" t="s">
        <v>140</v>
      </c>
      <c r="AU300" s="144" t="s">
        <v>83</v>
      </c>
      <c r="AV300" s="12" t="s">
        <v>83</v>
      </c>
      <c r="AW300" s="12" t="s">
        <v>30</v>
      </c>
      <c r="AX300" s="12" t="s">
        <v>73</v>
      </c>
      <c r="AY300" s="144" t="s">
        <v>131</v>
      </c>
    </row>
    <row r="301" spans="2:65" s="12" customFormat="1" ht="12">
      <c r="B301" s="142"/>
      <c r="D301" s="143" t="s">
        <v>140</v>
      </c>
      <c r="E301" s="144" t="s">
        <v>1</v>
      </c>
      <c r="F301" s="145" t="s">
        <v>415</v>
      </c>
      <c r="H301" s="146">
        <v>17.04</v>
      </c>
      <c r="I301" s="147"/>
      <c r="L301" s="142"/>
      <c r="M301" s="148"/>
      <c r="T301" s="149"/>
      <c r="AT301" s="144" t="s">
        <v>140</v>
      </c>
      <c r="AU301" s="144" t="s">
        <v>83</v>
      </c>
      <c r="AV301" s="12" t="s">
        <v>83</v>
      </c>
      <c r="AW301" s="12" t="s">
        <v>30</v>
      </c>
      <c r="AX301" s="12" t="s">
        <v>73</v>
      </c>
      <c r="AY301" s="144" t="s">
        <v>131</v>
      </c>
    </row>
    <row r="302" spans="2:65" s="12" customFormat="1" ht="12">
      <c r="B302" s="142"/>
      <c r="D302" s="143" t="s">
        <v>140</v>
      </c>
      <c r="E302" s="144" t="s">
        <v>1</v>
      </c>
      <c r="F302" s="145" t="s">
        <v>416</v>
      </c>
      <c r="H302" s="146">
        <v>42.21</v>
      </c>
      <c r="I302" s="147"/>
      <c r="L302" s="142"/>
      <c r="M302" s="148"/>
      <c r="T302" s="149"/>
      <c r="AT302" s="144" t="s">
        <v>140</v>
      </c>
      <c r="AU302" s="144" t="s">
        <v>83</v>
      </c>
      <c r="AV302" s="12" t="s">
        <v>83</v>
      </c>
      <c r="AW302" s="12" t="s">
        <v>30</v>
      </c>
      <c r="AX302" s="12" t="s">
        <v>73</v>
      </c>
      <c r="AY302" s="144" t="s">
        <v>131</v>
      </c>
    </row>
    <row r="303" spans="2:65" s="12" customFormat="1" ht="12">
      <c r="B303" s="142"/>
      <c r="D303" s="143" t="s">
        <v>140</v>
      </c>
      <c r="E303" s="144" t="s">
        <v>1</v>
      </c>
      <c r="F303" s="145" t="s">
        <v>417</v>
      </c>
      <c r="H303" s="146">
        <v>13.938000000000001</v>
      </c>
      <c r="I303" s="147"/>
      <c r="L303" s="142"/>
      <c r="M303" s="148"/>
      <c r="T303" s="149"/>
      <c r="AT303" s="144" t="s">
        <v>140</v>
      </c>
      <c r="AU303" s="144" t="s">
        <v>83</v>
      </c>
      <c r="AV303" s="12" t="s">
        <v>83</v>
      </c>
      <c r="AW303" s="12" t="s">
        <v>30</v>
      </c>
      <c r="AX303" s="12" t="s">
        <v>73</v>
      </c>
      <c r="AY303" s="144" t="s">
        <v>131</v>
      </c>
    </row>
    <row r="304" spans="2:65" s="14" customFormat="1" ht="12">
      <c r="B304" s="167"/>
      <c r="D304" s="143" t="s">
        <v>140</v>
      </c>
      <c r="E304" s="168" t="s">
        <v>1</v>
      </c>
      <c r="F304" s="169" t="s">
        <v>418</v>
      </c>
      <c r="H304" s="168" t="s">
        <v>1</v>
      </c>
      <c r="I304" s="170"/>
      <c r="L304" s="167"/>
      <c r="M304" s="171"/>
      <c r="T304" s="172"/>
      <c r="AT304" s="168" t="s">
        <v>140</v>
      </c>
      <c r="AU304" s="168" t="s">
        <v>83</v>
      </c>
      <c r="AV304" s="14" t="s">
        <v>81</v>
      </c>
      <c r="AW304" s="14" t="s">
        <v>30</v>
      </c>
      <c r="AX304" s="14" t="s">
        <v>73</v>
      </c>
      <c r="AY304" s="168" t="s">
        <v>131</v>
      </c>
    </row>
    <row r="305" spans="2:65" s="12" customFormat="1" ht="12">
      <c r="B305" s="142"/>
      <c r="D305" s="143" t="s">
        <v>140</v>
      </c>
      <c r="E305" s="144" t="s">
        <v>1</v>
      </c>
      <c r="F305" s="145" t="s">
        <v>419</v>
      </c>
      <c r="H305" s="146">
        <v>0.45</v>
      </c>
      <c r="I305" s="147"/>
      <c r="L305" s="142"/>
      <c r="M305" s="148"/>
      <c r="T305" s="149"/>
      <c r="AT305" s="144" t="s">
        <v>140</v>
      </c>
      <c r="AU305" s="144" t="s">
        <v>83</v>
      </c>
      <c r="AV305" s="12" t="s">
        <v>83</v>
      </c>
      <c r="AW305" s="12" t="s">
        <v>30</v>
      </c>
      <c r="AX305" s="12" t="s">
        <v>73</v>
      </c>
      <c r="AY305" s="144" t="s">
        <v>131</v>
      </c>
    </row>
    <row r="306" spans="2:65" s="12" customFormat="1" ht="12">
      <c r="B306" s="142"/>
      <c r="D306" s="143" t="s">
        <v>140</v>
      </c>
      <c r="E306" s="144" t="s">
        <v>1</v>
      </c>
      <c r="F306" s="145" t="s">
        <v>420</v>
      </c>
      <c r="H306" s="146">
        <v>2.117</v>
      </c>
      <c r="I306" s="147"/>
      <c r="L306" s="142"/>
      <c r="M306" s="148"/>
      <c r="T306" s="149"/>
      <c r="AT306" s="144" t="s">
        <v>140</v>
      </c>
      <c r="AU306" s="144" t="s">
        <v>83</v>
      </c>
      <c r="AV306" s="12" t="s">
        <v>83</v>
      </c>
      <c r="AW306" s="12" t="s">
        <v>30</v>
      </c>
      <c r="AX306" s="12" t="s">
        <v>73</v>
      </c>
      <c r="AY306" s="144" t="s">
        <v>131</v>
      </c>
    </row>
    <row r="307" spans="2:65" s="13" customFormat="1" ht="12">
      <c r="B307" s="160"/>
      <c r="D307" s="143" t="s">
        <v>140</v>
      </c>
      <c r="E307" s="161" t="s">
        <v>1</v>
      </c>
      <c r="F307" s="162" t="s">
        <v>201</v>
      </c>
      <c r="H307" s="163">
        <v>108.37000000000002</v>
      </c>
      <c r="I307" s="164"/>
      <c r="L307" s="160"/>
      <c r="M307" s="165"/>
      <c r="T307" s="166"/>
      <c r="AT307" s="161" t="s">
        <v>140</v>
      </c>
      <c r="AU307" s="161" t="s">
        <v>83</v>
      </c>
      <c r="AV307" s="13" t="s">
        <v>138</v>
      </c>
      <c r="AW307" s="13" t="s">
        <v>30</v>
      </c>
      <c r="AX307" s="13" t="s">
        <v>81</v>
      </c>
      <c r="AY307" s="161" t="s">
        <v>131</v>
      </c>
    </row>
    <row r="308" spans="2:65" s="1" customFormat="1" ht="33" customHeight="1">
      <c r="B308" s="128"/>
      <c r="C308" s="129" t="s">
        <v>430</v>
      </c>
      <c r="D308" s="129" t="s">
        <v>133</v>
      </c>
      <c r="E308" s="130" t="s">
        <v>431</v>
      </c>
      <c r="F308" s="131" t="s">
        <v>432</v>
      </c>
      <c r="G308" s="132" t="s">
        <v>136</v>
      </c>
      <c r="H308" s="133">
        <v>14.826000000000001</v>
      </c>
      <c r="I308" s="134"/>
      <c r="J308" s="135">
        <f>ROUND(I308*H308,2)</f>
        <v>0</v>
      </c>
      <c r="K308" s="131" t="s">
        <v>137</v>
      </c>
      <c r="L308" s="32"/>
      <c r="M308" s="136" t="s">
        <v>1</v>
      </c>
      <c r="N308" s="137" t="s">
        <v>38</v>
      </c>
      <c r="P308" s="138">
        <f>O308*H308</f>
        <v>0</v>
      </c>
      <c r="Q308" s="138">
        <v>2.5018699999999998</v>
      </c>
      <c r="R308" s="138">
        <f>Q308*H308</f>
        <v>37.092724619999998</v>
      </c>
      <c r="S308" s="138">
        <v>0</v>
      </c>
      <c r="T308" s="139">
        <f>S308*H308</f>
        <v>0</v>
      </c>
      <c r="AR308" s="140" t="s">
        <v>138</v>
      </c>
      <c r="AT308" s="140" t="s">
        <v>133</v>
      </c>
      <c r="AU308" s="140" t="s">
        <v>83</v>
      </c>
      <c r="AY308" s="17" t="s">
        <v>131</v>
      </c>
      <c r="BE308" s="141">
        <f>IF(N308="základní",J308,0)</f>
        <v>0</v>
      </c>
      <c r="BF308" s="141">
        <f>IF(N308="snížená",J308,0)</f>
        <v>0</v>
      </c>
      <c r="BG308" s="141">
        <f>IF(N308="zákl. přenesená",J308,0)</f>
        <v>0</v>
      </c>
      <c r="BH308" s="141">
        <f>IF(N308="sníž. přenesená",J308,0)</f>
        <v>0</v>
      </c>
      <c r="BI308" s="141">
        <f>IF(N308="nulová",J308,0)</f>
        <v>0</v>
      </c>
      <c r="BJ308" s="17" t="s">
        <v>81</v>
      </c>
      <c r="BK308" s="141">
        <f>ROUND(I308*H308,2)</f>
        <v>0</v>
      </c>
      <c r="BL308" s="17" t="s">
        <v>138</v>
      </c>
      <c r="BM308" s="140" t="s">
        <v>433</v>
      </c>
    </row>
    <row r="309" spans="2:65" s="12" customFormat="1" ht="12">
      <c r="B309" s="142"/>
      <c r="D309" s="143" t="s">
        <v>140</v>
      </c>
      <c r="E309" s="144" t="s">
        <v>1</v>
      </c>
      <c r="F309" s="145" t="s">
        <v>434</v>
      </c>
      <c r="H309" s="146">
        <v>11.507999999999999</v>
      </c>
      <c r="I309" s="147"/>
      <c r="L309" s="142"/>
      <c r="M309" s="148"/>
      <c r="T309" s="149"/>
      <c r="AT309" s="144" t="s">
        <v>140</v>
      </c>
      <c r="AU309" s="144" t="s">
        <v>83</v>
      </c>
      <c r="AV309" s="12" t="s">
        <v>83</v>
      </c>
      <c r="AW309" s="12" t="s">
        <v>30</v>
      </c>
      <c r="AX309" s="12" t="s">
        <v>73</v>
      </c>
      <c r="AY309" s="144" t="s">
        <v>131</v>
      </c>
    </row>
    <row r="310" spans="2:65" s="12" customFormat="1" ht="12">
      <c r="B310" s="142"/>
      <c r="D310" s="143" t="s">
        <v>140</v>
      </c>
      <c r="E310" s="144" t="s">
        <v>1</v>
      </c>
      <c r="F310" s="145" t="s">
        <v>435</v>
      </c>
      <c r="H310" s="146">
        <v>2.4</v>
      </c>
      <c r="I310" s="147"/>
      <c r="L310" s="142"/>
      <c r="M310" s="148"/>
      <c r="T310" s="149"/>
      <c r="AT310" s="144" t="s">
        <v>140</v>
      </c>
      <c r="AU310" s="144" t="s">
        <v>83</v>
      </c>
      <c r="AV310" s="12" t="s">
        <v>83</v>
      </c>
      <c r="AW310" s="12" t="s">
        <v>30</v>
      </c>
      <c r="AX310" s="12" t="s">
        <v>73</v>
      </c>
      <c r="AY310" s="144" t="s">
        <v>131</v>
      </c>
    </row>
    <row r="311" spans="2:65" s="12" customFormat="1" ht="12">
      <c r="B311" s="142"/>
      <c r="D311" s="143" t="s">
        <v>140</v>
      </c>
      <c r="E311" s="144" t="s">
        <v>1</v>
      </c>
      <c r="F311" s="145" t="s">
        <v>436</v>
      </c>
      <c r="H311" s="146">
        <v>0.91800000000000004</v>
      </c>
      <c r="I311" s="147"/>
      <c r="L311" s="142"/>
      <c r="M311" s="148"/>
      <c r="T311" s="149"/>
      <c r="AT311" s="144" t="s">
        <v>140</v>
      </c>
      <c r="AU311" s="144" t="s">
        <v>83</v>
      </c>
      <c r="AV311" s="12" t="s">
        <v>83</v>
      </c>
      <c r="AW311" s="12" t="s">
        <v>30</v>
      </c>
      <c r="AX311" s="12" t="s">
        <v>73</v>
      </c>
      <c r="AY311" s="144" t="s">
        <v>131</v>
      </c>
    </row>
    <row r="312" spans="2:65" s="13" customFormat="1" ht="12">
      <c r="B312" s="160"/>
      <c r="D312" s="143" t="s">
        <v>140</v>
      </c>
      <c r="E312" s="161" t="s">
        <v>1</v>
      </c>
      <c r="F312" s="162" t="s">
        <v>201</v>
      </c>
      <c r="H312" s="163">
        <v>14.825999999999999</v>
      </c>
      <c r="I312" s="164"/>
      <c r="L312" s="160"/>
      <c r="M312" s="165"/>
      <c r="T312" s="166"/>
      <c r="AT312" s="161" t="s">
        <v>140</v>
      </c>
      <c r="AU312" s="161" t="s">
        <v>83</v>
      </c>
      <c r="AV312" s="13" t="s">
        <v>138</v>
      </c>
      <c r="AW312" s="13" t="s">
        <v>30</v>
      </c>
      <c r="AX312" s="13" t="s">
        <v>81</v>
      </c>
      <c r="AY312" s="161" t="s">
        <v>131</v>
      </c>
    </row>
    <row r="313" spans="2:65" s="1" customFormat="1" ht="33" customHeight="1">
      <c r="B313" s="128"/>
      <c r="C313" s="129" t="s">
        <v>437</v>
      </c>
      <c r="D313" s="129" t="s">
        <v>133</v>
      </c>
      <c r="E313" s="130" t="s">
        <v>438</v>
      </c>
      <c r="F313" s="131" t="s">
        <v>439</v>
      </c>
      <c r="G313" s="132" t="s">
        <v>136</v>
      </c>
      <c r="H313" s="133">
        <v>64.8</v>
      </c>
      <c r="I313" s="134"/>
      <c r="J313" s="135">
        <f>ROUND(I313*H313,2)</f>
        <v>0</v>
      </c>
      <c r="K313" s="131" t="s">
        <v>137</v>
      </c>
      <c r="L313" s="32"/>
      <c r="M313" s="136" t="s">
        <v>1</v>
      </c>
      <c r="N313" s="137" t="s">
        <v>38</v>
      </c>
      <c r="P313" s="138">
        <f>O313*H313</f>
        <v>0</v>
      </c>
      <c r="Q313" s="138">
        <v>2.5018699999999998</v>
      </c>
      <c r="R313" s="138">
        <f>Q313*H313</f>
        <v>162.12117599999999</v>
      </c>
      <c r="S313" s="138">
        <v>0</v>
      </c>
      <c r="T313" s="139">
        <f>S313*H313</f>
        <v>0</v>
      </c>
      <c r="AR313" s="140" t="s">
        <v>138</v>
      </c>
      <c r="AT313" s="140" t="s">
        <v>133</v>
      </c>
      <c r="AU313" s="140" t="s">
        <v>83</v>
      </c>
      <c r="AY313" s="17" t="s">
        <v>131</v>
      </c>
      <c r="BE313" s="141">
        <f>IF(N313="základní",J313,0)</f>
        <v>0</v>
      </c>
      <c r="BF313" s="141">
        <f>IF(N313="snížená",J313,0)</f>
        <v>0</v>
      </c>
      <c r="BG313" s="141">
        <f>IF(N313="zákl. přenesená",J313,0)</f>
        <v>0</v>
      </c>
      <c r="BH313" s="141">
        <f>IF(N313="sníž. přenesená",J313,0)</f>
        <v>0</v>
      </c>
      <c r="BI313" s="141">
        <f>IF(N313="nulová",J313,0)</f>
        <v>0</v>
      </c>
      <c r="BJ313" s="17" t="s">
        <v>81</v>
      </c>
      <c r="BK313" s="141">
        <f>ROUND(I313*H313,2)</f>
        <v>0</v>
      </c>
      <c r="BL313" s="17" t="s">
        <v>138</v>
      </c>
      <c r="BM313" s="140" t="s">
        <v>440</v>
      </c>
    </row>
    <row r="314" spans="2:65" s="12" customFormat="1" ht="12">
      <c r="B314" s="142"/>
      <c r="D314" s="143" t="s">
        <v>140</v>
      </c>
      <c r="E314" s="144" t="s">
        <v>1</v>
      </c>
      <c r="F314" s="145" t="s">
        <v>441</v>
      </c>
      <c r="H314" s="146">
        <v>36</v>
      </c>
      <c r="I314" s="147"/>
      <c r="L314" s="142"/>
      <c r="M314" s="148"/>
      <c r="T314" s="149"/>
      <c r="AT314" s="144" t="s">
        <v>140</v>
      </c>
      <c r="AU314" s="144" t="s">
        <v>83</v>
      </c>
      <c r="AV314" s="12" t="s">
        <v>83</v>
      </c>
      <c r="AW314" s="12" t="s">
        <v>30</v>
      </c>
      <c r="AX314" s="12" t="s">
        <v>73</v>
      </c>
      <c r="AY314" s="144" t="s">
        <v>131</v>
      </c>
    </row>
    <row r="315" spans="2:65" s="12" customFormat="1" ht="12">
      <c r="B315" s="142"/>
      <c r="D315" s="143" t="s">
        <v>140</v>
      </c>
      <c r="E315" s="144" t="s">
        <v>1</v>
      </c>
      <c r="F315" s="145" t="s">
        <v>442</v>
      </c>
      <c r="H315" s="146">
        <v>28.8</v>
      </c>
      <c r="I315" s="147"/>
      <c r="L315" s="142"/>
      <c r="M315" s="148"/>
      <c r="T315" s="149"/>
      <c r="AT315" s="144" t="s">
        <v>140</v>
      </c>
      <c r="AU315" s="144" t="s">
        <v>83</v>
      </c>
      <c r="AV315" s="12" t="s">
        <v>83</v>
      </c>
      <c r="AW315" s="12" t="s">
        <v>30</v>
      </c>
      <c r="AX315" s="12" t="s">
        <v>73</v>
      </c>
      <c r="AY315" s="144" t="s">
        <v>131</v>
      </c>
    </row>
    <row r="316" spans="2:65" s="13" customFormat="1" ht="12">
      <c r="B316" s="160"/>
      <c r="D316" s="143" t="s">
        <v>140</v>
      </c>
      <c r="E316" s="161" t="s">
        <v>1</v>
      </c>
      <c r="F316" s="162" t="s">
        <v>201</v>
      </c>
      <c r="H316" s="163">
        <v>64.8</v>
      </c>
      <c r="I316" s="164"/>
      <c r="L316" s="160"/>
      <c r="M316" s="165"/>
      <c r="T316" s="166"/>
      <c r="AT316" s="161" t="s">
        <v>140</v>
      </c>
      <c r="AU316" s="161" t="s">
        <v>83</v>
      </c>
      <c r="AV316" s="13" t="s">
        <v>138</v>
      </c>
      <c r="AW316" s="13" t="s">
        <v>30</v>
      </c>
      <c r="AX316" s="13" t="s">
        <v>81</v>
      </c>
      <c r="AY316" s="161" t="s">
        <v>131</v>
      </c>
    </row>
    <row r="317" spans="2:65" s="1" customFormat="1" ht="24.25" customHeight="1">
      <c r="B317" s="128"/>
      <c r="C317" s="129" t="s">
        <v>443</v>
      </c>
      <c r="D317" s="129" t="s">
        <v>133</v>
      </c>
      <c r="E317" s="130" t="s">
        <v>444</v>
      </c>
      <c r="F317" s="131" t="s">
        <v>445</v>
      </c>
      <c r="G317" s="132" t="s">
        <v>136</v>
      </c>
      <c r="H317" s="133">
        <v>64.8</v>
      </c>
      <c r="I317" s="134"/>
      <c r="J317" s="135">
        <f>ROUND(I317*H317,2)</f>
        <v>0</v>
      </c>
      <c r="K317" s="131" t="s">
        <v>137</v>
      </c>
      <c r="L317" s="32"/>
      <c r="M317" s="136" t="s">
        <v>1</v>
      </c>
      <c r="N317" s="137" t="s">
        <v>38</v>
      </c>
      <c r="P317" s="138">
        <f>O317*H317</f>
        <v>0</v>
      </c>
      <c r="Q317" s="138">
        <v>0</v>
      </c>
      <c r="R317" s="138">
        <f>Q317*H317</f>
        <v>0</v>
      </c>
      <c r="S317" s="138">
        <v>0</v>
      </c>
      <c r="T317" s="139">
        <f>S317*H317</f>
        <v>0</v>
      </c>
      <c r="AR317" s="140" t="s">
        <v>138</v>
      </c>
      <c r="AT317" s="140" t="s">
        <v>133</v>
      </c>
      <c r="AU317" s="140" t="s">
        <v>83</v>
      </c>
      <c r="AY317" s="17" t="s">
        <v>131</v>
      </c>
      <c r="BE317" s="141">
        <f>IF(N317="základní",J317,0)</f>
        <v>0</v>
      </c>
      <c r="BF317" s="141">
        <f>IF(N317="snížená",J317,0)</f>
        <v>0</v>
      </c>
      <c r="BG317" s="141">
        <f>IF(N317="zákl. přenesená",J317,0)</f>
        <v>0</v>
      </c>
      <c r="BH317" s="141">
        <f>IF(N317="sníž. přenesená",J317,0)</f>
        <v>0</v>
      </c>
      <c r="BI317" s="141">
        <f>IF(N317="nulová",J317,0)</f>
        <v>0</v>
      </c>
      <c r="BJ317" s="17" t="s">
        <v>81</v>
      </c>
      <c r="BK317" s="141">
        <f>ROUND(I317*H317,2)</f>
        <v>0</v>
      </c>
      <c r="BL317" s="17" t="s">
        <v>138</v>
      </c>
      <c r="BM317" s="140" t="s">
        <v>446</v>
      </c>
    </row>
    <row r="318" spans="2:65" s="12" customFormat="1" ht="12">
      <c r="B318" s="142"/>
      <c r="D318" s="143" t="s">
        <v>140</v>
      </c>
      <c r="E318" s="144" t="s">
        <v>1</v>
      </c>
      <c r="F318" s="145" t="s">
        <v>441</v>
      </c>
      <c r="H318" s="146">
        <v>36</v>
      </c>
      <c r="I318" s="147"/>
      <c r="L318" s="142"/>
      <c r="M318" s="148"/>
      <c r="T318" s="149"/>
      <c r="AT318" s="144" t="s">
        <v>140</v>
      </c>
      <c r="AU318" s="144" t="s">
        <v>83</v>
      </c>
      <c r="AV318" s="12" t="s">
        <v>83</v>
      </c>
      <c r="AW318" s="12" t="s">
        <v>30</v>
      </c>
      <c r="AX318" s="12" t="s">
        <v>73</v>
      </c>
      <c r="AY318" s="144" t="s">
        <v>131</v>
      </c>
    </row>
    <row r="319" spans="2:65" s="12" customFormat="1" ht="12">
      <c r="B319" s="142"/>
      <c r="D319" s="143" t="s">
        <v>140</v>
      </c>
      <c r="E319" s="144" t="s">
        <v>1</v>
      </c>
      <c r="F319" s="145" t="s">
        <v>442</v>
      </c>
      <c r="H319" s="146">
        <v>28.8</v>
      </c>
      <c r="I319" s="147"/>
      <c r="L319" s="142"/>
      <c r="M319" s="148"/>
      <c r="T319" s="149"/>
      <c r="AT319" s="144" t="s">
        <v>140</v>
      </c>
      <c r="AU319" s="144" t="s">
        <v>83</v>
      </c>
      <c r="AV319" s="12" t="s">
        <v>83</v>
      </c>
      <c r="AW319" s="12" t="s">
        <v>30</v>
      </c>
      <c r="AX319" s="12" t="s">
        <v>73</v>
      </c>
      <c r="AY319" s="144" t="s">
        <v>131</v>
      </c>
    </row>
    <row r="320" spans="2:65" s="13" customFormat="1" ht="12">
      <c r="B320" s="160"/>
      <c r="D320" s="143" t="s">
        <v>140</v>
      </c>
      <c r="E320" s="161" t="s">
        <v>1</v>
      </c>
      <c r="F320" s="162" t="s">
        <v>201</v>
      </c>
      <c r="H320" s="163">
        <v>64.8</v>
      </c>
      <c r="I320" s="164"/>
      <c r="L320" s="160"/>
      <c r="M320" s="165"/>
      <c r="T320" s="166"/>
      <c r="AT320" s="161" t="s">
        <v>140</v>
      </c>
      <c r="AU320" s="161" t="s">
        <v>83</v>
      </c>
      <c r="AV320" s="13" t="s">
        <v>138</v>
      </c>
      <c r="AW320" s="13" t="s">
        <v>30</v>
      </c>
      <c r="AX320" s="13" t="s">
        <v>81</v>
      </c>
      <c r="AY320" s="161" t="s">
        <v>131</v>
      </c>
    </row>
    <row r="321" spans="2:65" s="1" customFormat="1" ht="16.5" customHeight="1">
      <c r="B321" s="128"/>
      <c r="C321" s="129" t="s">
        <v>447</v>
      </c>
      <c r="D321" s="129" t="s">
        <v>133</v>
      </c>
      <c r="E321" s="130" t="s">
        <v>448</v>
      </c>
      <c r="F321" s="131" t="s">
        <v>449</v>
      </c>
      <c r="G321" s="132" t="s">
        <v>173</v>
      </c>
      <c r="H321" s="133">
        <v>0.57599999999999996</v>
      </c>
      <c r="I321" s="134"/>
      <c r="J321" s="135">
        <f>ROUND(I321*H321,2)</f>
        <v>0</v>
      </c>
      <c r="K321" s="131" t="s">
        <v>137</v>
      </c>
      <c r="L321" s="32"/>
      <c r="M321" s="136" t="s">
        <v>1</v>
      </c>
      <c r="N321" s="137" t="s">
        <v>38</v>
      </c>
      <c r="P321" s="138">
        <f>O321*H321</f>
        <v>0</v>
      </c>
      <c r="Q321" s="138">
        <v>1.7729999999999999E-2</v>
      </c>
      <c r="R321" s="138">
        <f>Q321*H321</f>
        <v>1.0212479999999999E-2</v>
      </c>
      <c r="S321" s="138">
        <v>0</v>
      </c>
      <c r="T321" s="139">
        <f>S321*H321</f>
        <v>0</v>
      </c>
      <c r="AR321" s="140" t="s">
        <v>138</v>
      </c>
      <c r="AT321" s="140" t="s">
        <v>133</v>
      </c>
      <c r="AU321" s="140" t="s">
        <v>83</v>
      </c>
      <c r="AY321" s="17" t="s">
        <v>131</v>
      </c>
      <c r="BE321" s="141">
        <f>IF(N321="základní",J321,0)</f>
        <v>0</v>
      </c>
      <c r="BF321" s="141">
        <f>IF(N321="snížená",J321,0)</f>
        <v>0</v>
      </c>
      <c r="BG321" s="141">
        <f>IF(N321="zákl. přenesená",J321,0)</f>
        <v>0</v>
      </c>
      <c r="BH321" s="141">
        <f>IF(N321="sníž. přenesená",J321,0)</f>
        <v>0</v>
      </c>
      <c r="BI321" s="141">
        <f>IF(N321="nulová",J321,0)</f>
        <v>0</v>
      </c>
      <c r="BJ321" s="17" t="s">
        <v>81</v>
      </c>
      <c r="BK321" s="141">
        <f>ROUND(I321*H321,2)</f>
        <v>0</v>
      </c>
      <c r="BL321" s="17" t="s">
        <v>138</v>
      </c>
      <c r="BM321" s="140" t="s">
        <v>450</v>
      </c>
    </row>
    <row r="322" spans="2:65" s="12" customFormat="1" ht="12">
      <c r="B322" s="142"/>
      <c r="D322" s="143" t="s">
        <v>140</v>
      </c>
      <c r="E322" s="144" t="s">
        <v>1</v>
      </c>
      <c r="F322" s="145" t="s">
        <v>451</v>
      </c>
      <c r="H322" s="146">
        <v>0.57599999999999996</v>
      </c>
      <c r="I322" s="147"/>
      <c r="L322" s="142"/>
      <c r="M322" s="148"/>
      <c r="T322" s="149"/>
      <c r="AT322" s="144" t="s">
        <v>140</v>
      </c>
      <c r="AU322" s="144" t="s">
        <v>83</v>
      </c>
      <c r="AV322" s="12" t="s">
        <v>83</v>
      </c>
      <c r="AW322" s="12" t="s">
        <v>30</v>
      </c>
      <c r="AX322" s="12" t="s">
        <v>81</v>
      </c>
      <c r="AY322" s="144" t="s">
        <v>131</v>
      </c>
    </row>
    <row r="323" spans="2:65" s="1" customFormat="1" ht="21.75" customHeight="1">
      <c r="B323" s="128"/>
      <c r="C323" s="129" t="s">
        <v>452</v>
      </c>
      <c r="D323" s="129" t="s">
        <v>133</v>
      </c>
      <c r="E323" s="130" t="s">
        <v>453</v>
      </c>
      <c r="F323" s="131" t="s">
        <v>454</v>
      </c>
      <c r="G323" s="132" t="s">
        <v>173</v>
      </c>
      <c r="H323" s="133">
        <v>0.57599999999999996</v>
      </c>
      <c r="I323" s="134"/>
      <c r="J323" s="135">
        <f>ROUND(I323*H323,2)</f>
        <v>0</v>
      </c>
      <c r="K323" s="131" t="s">
        <v>137</v>
      </c>
      <c r="L323" s="32"/>
      <c r="M323" s="136" t="s">
        <v>1</v>
      </c>
      <c r="N323" s="137" t="s">
        <v>38</v>
      </c>
      <c r="P323" s="138">
        <f>O323*H323</f>
        <v>0</v>
      </c>
      <c r="Q323" s="138">
        <v>0</v>
      </c>
      <c r="R323" s="138">
        <f>Q323*H323</f>
        <v>0</v>
      </c>
      <c r="S323" s="138">
        <v>0</v>
      </c>
      <c r="T323" s="139">
        <f>S323*H323</f>
        <v>0</v>
      </c>
      <c r="AR323" s="140" t="s">
        <v>138</v>
      </c>
      <c r="AT323" s="140" t="s">
        <v>133</v>
      </c>
      <c r="AU323" s="140" t="s">
        <v>83</v>
      </c>
      <c r="AY323" s="17" t="s">
        <v>131</v>
      </c>
      <c r="BE323" s="141">
        <f>IF(N323="základní",J323,0)</f>
        <v>0</v>
      </c>
      <c r="BF323" s="141">
        <f>IF(N323="snížená",J323,0)</f>
        <v>0</v>
      </c>
      <c r="BG323" s="141">
        <f>IF(N323="zákl. přenesená",J323,0)</f>
        <v>0</v>
      </c>
      <c r="BH323" s="141">
        <f>IF(N323="sníž. přenesená",J323,0)</f>
        <v>0</v>
      </c>
      <c r="BI323" s="141">
        <f>IF(N323="nulová",J323,0)</f>
        <v>0</v>
      </c>
      <c r="BJ323" s="17" t="s">
        <v>81</v>
      </c>
      <c r="BK323" s="141">
        <f>ROUND(I323*H323,2)</f>
        <v>0</v>
      </c>
      <c r="BL323" s="17" t="s">
        <v>138</v>
      </c>
      <c r="BM323" s="140" t="s">
        <v>455</v>
      </c>
    </row>
    <row r="324" spans="2:65" s="1" customFormat="1" ht="24.25" customHeight="1">
      <c r="B324" s="128"/>
      <c r="C324" s="129" t="s">
        <v>456</v>
      </c>
      <c r="D324" s="129" t="s">
        <v>133</v>
      </c>
      <c r="E324" s="130" t="s">
        <v>457</v>
      </c>
      <c r="F324" s="131" t="s">
        <v>458</v>
      </c>
      <c r="G324" s="132" t="s">
        <v>173</v>
      </c>
      <c r="H324" s="133">
        <v>213.06</v>
      </c>
      <c r="I324" s="134"/>
      <c r="J324" s="135">
        <f>ROUND(I324*H324,2)</f>
        <v>0</v>
      </c>
      <c r="K324" s="131" t="s">
        <v>137</v>
      </c>
      <c r="L324" s="32"/>
      <c r="M324" s="136" t="s">
        <v>1</v>
      </c>
      <c r="N324" s="137" t="s">
        <v>38</v>
      </c>
      <c r="P324" s="138">
        <f>O324*H324</f>
        <v>0</v>
      </c>
      <c r="Q324" s="138">
        <v>4.0800000000000003E-2</v>
      </c>
      <c r="R324" s="138">
        <f>Q324*H324</f>
        <v>8.6928480000000015</v>
      </c>
      <c r="S324" s="138">
        <v>0</v>
      </c>
      <c r="T324" s="139">
        <f>S324*H324</f>
        <v>0</v>
      </c>
      <c r="AR324" s="140" t="s">
        <v>138</v>
      </c>
      <c r="AT324" s="140" t="s">
        <v>133</v>
      </c>
      <c r="AU324" s="140" t="s">
        <v>83</v>
      </c>
      <c r="AY324" s="17" t="s">
        <v>131</v>
      </c>
      <c r="BE324" s="141">
        <f>IF(N324="základní",J324,0)</f>
        <v>0</v>
      </c>
      <c r="BF324" s="141">
        <f>IF(N324="snížená",J324,0)</f>
        <v>0</v>
      </c>
      <c r="BG324" s="141">
        <f>IF(N324="zákl. přenesená",J324,0)</f>
        <v>0</v>
      </c>
      <c r="BH324" s="141">
        <f>IF(N324="sníž. přenesená",J324,0)</f>
        <v>0</v>
      </c>
      <c r="BI324" s="141">
        <f>IF(N324="nulová",J324,0)</f>
        <v>0</v>
      </c>
      <c r="BJ324" s="17" t="s">
        <v>81</v>
      </c>
      <c r="BK324" s="141">
        <f>ROUND(I324*H324,2)</f>
        <v>0</v>
      </c>
      <c r="BL324" s="17" t="s">
        <v>138</v>
      </c>
      <c r="BM324" s="140" t="s">
        <v>459</v>
      </c>
    </row>
    <row r="325" spans="2:65" s="12" customFormat="1" ht="12">
      <c r="B325" s="142"/>
      <c r="D325" s="143" t="s">
        <v>140</v>
      </c>
      <c r="E325" s="144" t="s">
        <v>1</v>
      </c>
      <c r="F325" s="145" t="s">
        <v>460</v>
      </c>
      <c r="H325" s="146">
        <v>115.08</v>
      </c>
      <c r="I325" s="147"/>
      <c r="L325" s="142"/>
      <c r="M325" s="148"/>
      <c r="T325" s="149"/>
      <c r="AT325" s="144" t="s">
        <v>140</v>
      </c>
      <c r="AU325" s="144" t="s">
        <v>83</v>
      </c>
      <c r="AV325" s="12" t="s">
        <v>83</v>
      </c>
      <c r="AW325" s="12" t="s">
        <v>30</v>
      </c>
      <c r="AX325" s="12" t="s">
        <v>73</v>
      </c>
      <c r="AY325" s="144" t="s">
        <v>131</v>
      </c>
    </row>
    <row r="326" spans="2:65" s="12" customFormat="1" ht="12">
      <c r="B326" s="142"/>
      <c r="D326" s="143" t="s">
        <v>140</v>
      </c>
      <c r="E326" s="144" t="s">
        <v>1</v>
      </c>
      <c r="F326" s="145" t="s">
        <v>461</v>
      </c>
      <c r="H326" s="146">
        <v>24</v>
      </c>
      <c r="I326" s="147"/>
      <c r="L326" s="142"/>
      <c r="M326" s="148"/>
      <c r="T326" s="149"/>
      <c r="AT326" s="144" t="s">
        <v>140</v>
      </c>
      <c r="AU326" s="144" t="s">
        <v>83</v>
      </c>
      <c r="AV326" s="12" t="s">
        <v>83</v>
      </c>
      <c r="AW326" s="12" t="s">
        <v>30</v>
      </c>
      <c r="AX326" s="12" t="s">
        <v>73</v>
      </c>
      <c r="AY326" s="144" t="s">
        <v>131</v>
      </c>
    </row>
    <row r="327" spans="2:65" s="12" customFormat="1" ht="12">
      <c r="B327" s="142"/>
      <c r="D327" s="143" t="s">
        <v>140</v>
      </c>
      <c r="E327" s="144" t="s">
        <v>1</v>
      </c>
      <c r="F327" s="145" t="s">
        <v>441</v>
      </c>
      <c r="H327" s="146">
        <v>36</v>
      </c>
      <c r="I327" s="147"/>
      <c r="L327" s="142"/>
      <c r="M327" s="148"/>
      <c r="T327" s="149"/>
      <c r="AT327" s="144" t="s">
        <v>140</v>
      </c>
      <c r="AU327" s="144" t="s">
        <v>83</v>
      </c>
      <c r="AV327" s="12" t="s">
        <v>83</v>
      </c>
      <c r="AW327" s="12" t="s">
        <v>30</v>
      </c>
      <c r="AX327" s="12" t="s">
        <v>73</v>
      </c>
      <c r="AY327" s="144" t="s">
        <v>131</v>
      </c>
    </row>
    <row r="328" spans="2:65" s="12" customFormat="1" ht="12">
      <c r="B328" s="142"/>
      <c r="D328" s="143" t="s">
        <v>140</v>
      </c>
      <c r="E328" s="144" t="s">
        <v>1</v>
      </c>
      <c r="F328" s="145" t="s">
        <v>442</v>
      </c>
      <c r="H328" s="146">
        <v>28.8</v>
      </c>
      <c r="I328" s="147"/>
      <c r="L328" s="142"/>
      <c r="M328" s="148"/>
      <c r="T328" s="149"/>
      <c r="AT328" s="144" t="s">
        <v>140</v>
      </c>
      <c r="AU328" s="144" t="s">
        <v>83</v>
      </c>
      <c r="AV328" s="12" t="s">
        <v>83</v>
      </c>
      <c r="AW328" s="12" t="s">
        <v>30</v>
      </c>
      <c r="AX328" s="12" t="s">
        <v>73</v>
      </c>
      <c r="AY328" s="144" t="s">
        <v>131</v>
      </c>
    </row>
    <row r="329" spans="2:65" s="12" customFormat="1" ht="12">
      <c r="B329" s="142"/>
      <c r="D329" s="143" t="s">
        <v>140</v>
      </c>
      <c r="E329" s="144" t="s">
        <v>1</v>
      </c>
      <c r="F329" s="145" t="s">
        <v>462</v>
      </c>
      <c r="H329" s="146">
        <v>9.18</v>
      </c>
      <c r="I329" s="147"/>
      <c r="L329" s="142"/>
      <c r="M329" s="148"/>
      <c r="T329" s="149"/>
      <c r="AT329" s="144" t="s">
        <v>140</v>
      </c>
      <c r="AU329" s="144" t="s">
        <v>83</v>
      </c>
      <c r="AV329" s="12" t="s">
        <v>83</v>
      </c>
      <c r="AW329" s="12" t="s">
        <v>30</v>
      </c>
      <c r="AX329" s="12" t="s">
        <v>73</v>
      </c>
      <c r="AY329" s="144" t="s">
        <v>131</v>
      </c>
    </row>
    <row r="330" spans="2:65" s="13" customFormat="1" ht="12">
      <c r="B330" s="160"/>
      <c r="D330" s="143" t="s">
        <v>140</v>
      </c>
      <c r="E330" s="161" t="s">
        <v>1</v>
      </c>
      <c r="F330" s="162" t="s">
        <v>201</v>
      </c>
      <c r="H330" s="163">
        <v>213.06</v>
      </c>
      <c r="I330" s="164"/>
      <c r="L330" s="160"/>
      <c r="M330" s="165"/>
      <c r="T330" s="166"/>
      <c r="AT330" s="161" t="s">
        <v>140</v>
      </c>
      <c r="AU330" s="161" t="s">
        <v>83</v>
      </c>
      <c r="AV330" s="13" t="s">
        <v>138</v>
      </c>
      <c r="AW330" s="13" t="s">
        <v>30</v>
      </c>
      <c r="AX330" s="13" t="s">
        <v>81</v>
      </c>
      <c r="AY330" s="161" t="s">
        <v>131</v>
      </c>
    </row>
    <row r="331" spans="2:65" s="1" customFormat="1" ht="16.5" customHeight="1">
      <c r="B331" s="128"/>
      <c r="C331" s="129" t="s">
        <v>463</v>
      </c>
      <c r="D331" s="129" t="s">
        <v>133</v>
      </c>
      <c r="E331" s="130" t="s">
        <v>464</v>
      </c>
      <c r="F331" s="131" t="s">
        <v>465</v>
      </c>
      <c r="G331" s="132" t="s">
        <v>173</v>
      </c>
      <c r="H331" s="133">
        <v>234.36600000000001</v>
      </c>
      <c r="I331" s="134"/>
      <c r="J331" s="135">
        <f>ROUND(I331*H331,2)</f>
        <v>0</v>
      </c>
      <c r="K331" s="131" t="s">
        <v>137</v>
      </c>
      <c r="L331" s="32"/>
      <c r="M331" s="136" t="s">
        <v>1</v>
      </c>
      <c r="N331" s="137" t="s">
        <v>38</v>
      </c>
      <c r="P331" s="138">
        <f>O331*H331</f>
        <v>0</v>
      </c>
      <c r="Q331" s="138">
        <v>1.2999999999999999E-4</v>
      </c>
      <c r="R331" s="138">
        <f>Q331*H331</f>
        <v>3.0467579999999998E-2</v>
      </c>
      <c r="S331" s="138">
        <v>0</v>
      </c>
      <c r="T331" s="139">
        <f>S331*H331</f>
        <v>0</v>
      </c>
      <c r="AR331" s="140" t="s">
        <v>138</v>
      </c>
      <c r="AT331" s="140" t="s">
        <v>133</v>
      </c>
      <c r="AU331" s="140" t="s">
        <v>83</v>
      </c>
      <c r="AY331" s="17" t="s">
        <v>131</v>
      </c>
      <c r="BE331" s="141">
        <f>IF(N331="základní",J331,0)</f>
        <v>0</v>
      </c>
      <c r="BF331" s="141">
        <f>IF(N331="snížená",J331,0)</f>
        <v>0</v>
      </c>
      <c r="BG331" s="141">
        <f>IF(N331="zákl. přenesená",J331,0)</f>
        <v>0</v>
      </c>
      <c r="BH331" s="141">
        <f>IF(N331="sníž. přenesená",J331,0)</f>
        <v>0</v>
      </c>
      <c r="BI331" s="141">
        <f>IF(N331="nulová",J331,0)</f>
        <v>0</v>
      </c>
      <c r="BJ331" s="17" t="s">
        <v>81</v>
      </c>
      <c r="BK331" s="141">
        <f>ROUND(I331*H331,2)</f>
        <v>0</v>
      </c>
      <c r="BL331" s="17" t="s">
        <v>138</v>
      </c>
      <c r="BM331" s="140" t="s">
        <v>466</v>
      </c>
    </row>
    <row r="332" spans="2:65" s="12" customFormat="1" ht="12">
      <c r="B332" s="142"/>
      <c r="D332" s="143" t="s">
        <v>140</v>
      </c>
      <c r="E332" s="144" t="s">
        <v>1</v>
      </c>
      <c r="F332" s="145" t="s">
        <v>467</v>
      </c>
      <c r="H332" s="146">
        <v>126.58799999999999</v>
      </c>
      <c r="I332" s="147"/>
      <c r="L332" s="142"/>
      <c r="M332" s="148"/>
      <c r="T332" s="149"/>
      <c r="AT332" s="144" t="s">
        <v>140</v>
      </c>
      <c r="AU332" s="144" t="s">
        <v>83</v>
      </c>
      <c r="AV332" s="12" t="s">
        <v>83</v>
      </c>
      <c r="AW332" s="12" t="s">
        <v>30</v>
      </c>
      <c r="AX332" s="12" t="s">
        <v>73</v>
      </c>
      <c r="AY332" s="144" t="s">
        <v>131</v>
      </c>
    </row>
    <row r="333" spans="2:65" s="12" customFormat="1" ht="12">
      <c r="B333" s="142"/>
      <c r="D333" s="143" t="s">
        <v>140</v>
      </c>
      <c r="E333" s="144" t="s">
        <v>1</v>
      </c>
      <c r="F333" s="145" t="s">
        <v>468</v>
      </c>
      <c r="H333" s="146">
        <v>26.4</v>
      </c>
      <c r="I333" s="147"/>
      <c r="L333" s="142"/>
      <c r="M333" s="148"/>
      <c r="T333" s="149"/>
      <c r="AT333" s="144" t="s">
        <v>140</v>
      </c>
      <c r="AU333" s="144" t="s">
        <v>83</v>
      </c>
      <c r="AV333" s="12" t="s">
        <v>83</v>
      </c>
      <c r="AW333" s="12" t="s">
        <v>30</v>
      </c>
      <c r="AX333" s="12" t="s">
        <v>73</v>
      </c>
      <c r="AY333" s="144" t="s">
        <v>131</v>
      </c>
    </row>
    <row r="334" spans="2:65" s="12" customFormat="1" ht="12">
      <c r="B334" s="142"/>
      <c r="D334" s="143" t="s">
        <v>140</v>
      </c>
      <c r="E334" s="144" t="s">
        <v>1</v>
      </c>
      <c r="F334" s="145" t="s">
        <v>469</v>
      </c>
      <c r="H334" s="146">
        <v>39.6</v>
      </c>
      <c r="I334" s="147"/>
      <c r="L334" s="142"/>
      <c r="M334" s="148"/>
      <c r="T334" s="149"/>
      <c r="AT334" s="144" t="s">
        <v>140</v>
      </c>
      <c r="AU334" s="144" t="s">
        <v>83</v>
      </c>
      <c r="AV334" s="12" t="s">
        <v>83</v>
      </c>
      <c r="AW334" s="12" t="s">
        <v>30</v>
      </c>
      <c r="AX334" s="12" t="s">
        <v>73</v>
      </c>
      <c r="AY334" s="144" t="s">
        <v>131</v>
      </c>
    </row>
    <row r="335" spans="2:65" s="12" customFormat="1" ht="12">
      <c r="B335" s="142"/>
      <c r="D335" s="143" t="s">
        <v>140</v>
      </c>
      <c r="E335" s="144" t="s">
        <v>1</v>
      </c>
      <c r="F335" s="145" t="s">
        <v>470</v>
      </c>
      <c r="H335" s="146">
        <v>31.68</v>
      </c>
      <c r="I335" s="147"/>
      <c r="L335" s="142"/>
      <c r="M335" s="148"/>
      <c r="T335" s="149"/>
      <c r="AT335" s="144" t="s">
        <v>140</v>
      </c>
      <c r="AU335" s="144" t="s">
        <v>83</v>
      </c>
      <c r="AV335" s="12" t="s">
        <v>83</v>
      </c>
      <c r="AW335" s="12" t="s">
        <v>30</v>
      </c>
      <c r="AX335" s="12" t="s">
        <v>73</v>
      </c>
      <c r="AY335" s="144" t="s">
        <v>131</v>
      </c>
    </row>
    <row r="336" spans="2:65" s="12" customFormat="1" ht="12">
      <c r="B336" s="142"/>
      <c r="D336" s="143" t="s">
        <v>140</v>
      </c>
      <c r="E336" s="144" t="s">
        <v>1</v>
      </c>
      <c r="F336" s="145" t="s">
        <v>471</v>
      </c>
      <c r="H336" s="146">
        <v>10.098000000000001</v>
      </c>
      <c r="I336" s="147"/>
      <c r="L336" s="142"/>
      <c r="M336" s="148"/>
      <c r="T336" s="149"/>
      <c r="AT336" s="144" t="s">
        <v>140</v>
      </c>
      <c r="AU336" s="144" t="s">
        <v>83</v>
      </c>
      <c r="AV336" s="12" t="s">
        <v>83</v>
      </c>
      <c r="AW336" s="12" t="s">
        <v>30</v>
      </c>
      <c r="AX336" s="12" t="s">
        <v>73</v>
      </c>
      <c r="AY336" s="144" t="s">
        <v>131</v>
      </c>
    </row>
    <row r="337" spans="2:65" s="13" customFormat="1" ht="12">
      <c r="B337" s="160"/>
      <c r="D337" s="143" t="s">
        <v>140</v>
      </c>
      <c r="E337" s="161" t="s">
        <v>1</v>
      </c>
      <c r="F337" s="162" t="s">
        <v>201</v>
      </c>
      <c r="H337" s="163">
        <v>234.36600000000001</v>
      </c>
      <c r="I337" s="164"/>
      <c r="L337" s="160"/>
      <c r="M337" s="165"/>
      <c r="T337" s="166"/>
      <c r="AT337" s="161" t="s">
        <v>140</v>
      </c>
      <c r="AU337" s="161" t="s">
        <v>83</v>
      </c>
      <c r="AV337" s="13" t="s">
        <v>138</v>
      </c>
      <c r="AW337" s="13" t="s">
        <v>30</v>
      </c>
      <c r="AX337" s="13" t="s">
        <v>81</v>
      </c>
      <c r="AY337" s="161" t="s">
        <v>131</v>
      </c>
    </row>
    <row r="338" spans="2:65" s="1" customFormat="1" ht="21.75" customHeight="1">
      <c r="B338" s="128"/>
      <c r="C338" s="129" t="s">
        <v>472</v>
      </c>
      <c r="D338" s="129" t="s">
        <v>133</v>
      </c>
      <c r="E338" s="130" t="s">
        <v>473</v>
      </c>
      <c r="F338" s="131" t="s">
        <v>474</v>
      </c>
      <c r="G338" s="132" t="s">
        <v>173</v>
      </c>
      <c r="H338" s="133">
        <v>213.06</v>
      </c>
      <c r="I338" s="134"/>
      <c r="J338" s="135">
        <f>ROUND(I338*H338,2)</f>
        <v>0</v>
      </c>
      <c r="K338" s="131" t="s">
        <v>137</v>
      </c>
      <c r="L338" s="32"/>
      <c r="M338" s="136" t="s">
        <v>1</v>
      </c>
      <c r="N338" s="137" t="s">
        <v>38</v>
      </c>
      <c r="P338" s="138">
        <f>O338*H338</f>
        <v>0</v>
      </c>
      <c r="Q338" s="138">
        <v>0</v>
      </c>
      <c r="R338" s="138">
        <f>Q338*H338</f>
        <v>0</v>
      </c>
      <c r="S338" s="138">
        <v>0</v>
      </c>
      <c r="T338" s="139">
        <f>S338*H338</f>
        <v>0</v>
      </c>
      <c r="AR338" s="140" t="s">
        <v>138</v>
      </c>
      <c r="AT338" s="140" t="s">
        <v>133</v>
      </c>
      <c r="AU338" s="140" t="s">
        <v>83</v>
      </c>
      <c r="AY338" s="17" t="s">
        <v>131</v>
      </c>
      <c r="BE338" s="141">
        <f>IF(N338="základní",J338,0)</f>
        <v>0</v>
      </c>
      <c r="BF338" s="141">
        <f>IF(N338="snížená",J338,0)</f>
        <v>0</v>
      </c>
      <c r="BG338" s="141">
        <f>IF(N338="zákl. přenesená",J338,0)</f>
        <v>0</v>
      </c>
      <c r="BH338" s="141">
        <f>IF(N338="sníž. přenesená",J338,0)</f>
        <v>0</v>
      </c>
      <c r="BI338" s="141">
        <f>IF(N338="nulová",J338,0)</f>
        <v>0</v>
      </c>
      <c r="BJ338" s="17" t="s">
        <v>81</v>
      </c>
      <c r="BK338" s="141">
        <f>ROUND(I338*H338,2)</f>
        <v>0</v>
      </c>
      <c r="BL338" s="17" t="s">
        <v>138</v>
      </c>
      <c r="BM338" s="140" t="s">
        <v>475</v>
      </c>
    </row>
    <row r="339" spans="2:65" s="1" customFormat="1" ht="24.25" customHeight="1">
      <c r="B339" s="128"/>
      <c r="C339" s="129" t="s">
        <v>476</v>
      </c>
      <c r="D339" s="129" t="s">
        <v>133</v>
      </c>
      <c r="E339" s="130" t="s">
        <v>477</v>
      </c>
      <c r="F339" s="131" t="s">
        <v>478</v>
      </c>
      <c r="G339" s="132" t="s">
        <v>306</v>
      </c>
      <c r="H339" s="133">
        <v>2</v>
      </c>
      <c r="I339" s="134"/>
      <c r="J339" s="135">
        <f>ROUND(I339*H339,2)</f>
        <v>0</v>
      </c>
      <c r="K339" s="131" t="s">
        <v>137</v>
      </c>
      <c r="L339" s="32"/>
      <c r="M339" s="136" t="s">
        <v>1</v>
      </c>
      <c r="N339" s="137" t="s">
        <v>38</v>
      </c>
      <c r="P339" s="138">
        <f>O339*H339</f>
        <v>0</v>
      </c>
      <c r="Q339" s="138">
        <v>4.8000000000000001E-4</v>
      </c>
      <c r="R339" s="138">
        <f>Q339*H339</f>
        <v>9.6000000000000002E-4</v>
      </c>
      <c r="S339" s="138">
        <v>0</v>
      </c>
      <c r="T339" s="139">
        <f>S339*H339</f>
        <v>0</v>
      </c>
      <c r="AR339" s="140" t="s">
        <v>138</v>
      </c>
      <c r="AT339" s="140" t="s">
        <v>133</v>
      </c>
      <c r="AU339" s="140" t="s">
        <v>83</v>
      </c>
      <c r="AY339" s="17" t="s">
        <v>131</v>
      </c>
      <c r="BE339" s="141">
        <f>IF(N339="základní",J339,0)</f>
        <v>0</v>
      </c>
      <c r="BF339" s="141">
        <f>IF(N339="snížená",J339,0)</f>
        <v>0</v>
      </c>
      <c r="BG339" s="141">
        <f>IF(N339="zákl. přenesená",J339,0)</f>
        <v>0</v>
      </c>
      <c r="BH339" s="141">
        <f>IF(N339="sníž. přenesená",J339,0)</f>
        <v>0</v>
      </c>
      <c r="BI339" s="141">
        <f>IF(N339="nulová",J339,0)</f>
        <v>0</v>
      </c>
      <c r="BJ339" s="17" t="s">
        <v>81</v>
      </c>
      <c r="BK339" s="141">
        <f>ROUND(I339*H339,2)</f>
        <v>0</v>
      </c>
      <c r="BL339" s="17" t="s">
        <v>138</v>
      </c>
      <c r="BM339" s="140" t="s">
        <v>479</v>
      </c>
    </row>
    <row r="340" spans="2:65" s="1" customFormat="1" ht="24.25" customHeight="1">
      <c r="B340" s="128"/>
      <c r="C340" s="150" t="s">
        <v>480</v>
      </c>
      <c r="D340" s="150" t="s">
        <v>177</v>
      </c>
      <c r="E340" s="151" t="s">
        <v>481</v>
      </c>
      <c r="F340" s="152" t="s">
        <v>482</v>
      </c>
      <c r="G340" s="153" t="s">
        <v>306</v>
      </c>
      <c r="H340" s="154">
        <v>1</v>
      </c>
      <c r="I340" s="155"/>
      <c r="J340" s="156">
        <f>ROUND(I340*H340,2)</f>
        <v>0</v>
      </c>
      <c r="K340" s="152" t="s">
        <v>137</v>
      </c>
      <c r="L340" s="157"/>
      <c r="M340" s="158" t="s">
        <v>1</v>
      </c>
      <c r="N340" s="159" t="s">
        <v>38</v>
      </c>
      <c r="P340" s="138">
        <f>O340*H340</f>
        <v>0</v>
      </c>
      <c r="Q340" s="138">
        <v>2.3959999999999999E-2</v>
      </c>
      <c r="R340" s="138">
        <f>Q340*H340</f>
        <v>2.3959999999999999E-2</v>
      </c>
      <c r="S340" s="138">
        <v>0</v>
      </c>
      <c r="T340" s="139">
        <f>S340*H340</f>
        <v>0</v>
      </c>
      <c r="AR340" s="140" t="s">
        <v>170</v>
      </c>
      <c r="AT340" s="140" t="s">
        <v>177</v>
      </c>
      <c r="AU340" s="140" t="s">
        <v>83</v>
      </c>
      <c r="AY340" s="17" t="s">
        <v>131</v>
      </c>
      <c r="BE340" s="141">
        <f>IF(N340="základní",J340,0)</f>
        <v>0</v>
      </c>
      <c r="BF340" s="141">
        <f>IF(N340="snížená",J340,0)</f>
        <v>0</v>
      </c>
      <c r="BG340" s="141">
        <f>IF(N340="zákl. přenesená",J340,0)</f>
        <v>0</v>
      </c>
      <c r="BH340" s="141">
        <f>IF(N340="sníž. přenesená",J340,0)</f>
        <v>0</v>
      </c>
      <c r="BI340" s="141">
        <f>IF(N340="nulová",J340,0)</f>
        <v>0</v>
      </c>
      <c r="BJ340" s="17" t="s">
        <v>81</v>
      </c>
      <c r="BK340" s="141">
        <f>ROUND(I340*H340,2)</f>
        <v>0</v>
      </c>
      <c r="BL340" s="17" t="s">
        <v>138</v>
      </c>
      <c r="BM340" s="140" t="s">
        <v>483</v>
      </c>
    </row>
    <row r="341" spans="2:65" s="1" customFormat="1" ht="24.25" customHeight="1">
      <c r="B341" s="128"/>
      <c r="C341" s="150" t="s">
        <v>484</v>
      </c>
      <c r="D341" s="150" t="s">
        <v>177</v>
      </c>
      <c r="E341" s="151" t="s">
        <v>485</v>
      </c>
      <c r="F341" s="152" t="s">
        <v>486</v>
      </c>
      <c r="G341" s="153" t="s">
        <v>306</v>
      </c>
      <c r="H341" s="154">
        <v>1</v>
      </c>
      <c r="I341" s="155"/>
      <c r="J341" s="156">
        <f>ROUND(I341*H341,2)</f>
        <v>0</v>
      </c>
      <c r="K341" s="152" t="s">
        <v>137</v>
      </c>
      <c r="L341" s="157"/>
      <c r="M341" s="158" t="s">
        <v>1</v>
      </c>
      <c r="N341" s="159" t="s">
        <v>38</v>
      </c>
      <c r="P341" s="138">
        <f>O341*H341</f>
        <v>0</v>
      </c>
      <c r="Q341" s="138">
        <v>2.521E-2</v>
      </c>
      <c r="R341" s="138">
        <f>Q341*H341</f>
        <v>2.521E-2</v>
      </c>
      <c r="S341" s="138">
        <v>0</v>
      </c>
      <c r="T341" s="139">
        <f>S341*H341</f>
        <v>0</v>
      </c>
      <c r="AR341" s="140" t="s">
        <v>170</v>
      </c>
      <c r="AT341" s="140" t="s">
        <v>177</v>
      </c>
      <c r="AU341" s="140" t="s">
        <v>83</v>
      </c>
      <c r="AY341" s="17" t="s">
        <v>131</v>
      </c>
      <c r="BE341" s="141">
        <f>IF(N341="základní",J341,0)</f>
        <v>0</v>
      </c>
      <c r="BF341" s="141">
        <f>IF(N341="snížená",J341,0)</f>
        <v>0</v>
      </c>
      <c r="BG341" s="141">
        <f>IF(N341="zákl. přenesená",J341,0)</f>
        <v>0</v>
      </c>
      <c r="BH341" s="141">
        <f>IF(N341="sníž. přenesená",J341,0)</f>
        <v>0</v>
      </c>
      <c r="BI341" s="141">
        <f>IF(N341="nulová",J341,0)</f>
        <v>0</v>
      </c>
      <c r="BJ341" s="17" t="s">
        <v>81</v>
      </c>
      <c r="BK341" s="141">
        <f>ROUND(I341*H341,2)</f>
        <v>0</v>
      </c>
      <c r="BL341" s="17" t="s">
        <v>138</v>
      </c>
      <c r="BM341" s="140" t="s">
        <v>487</v>
      </c>
    </row>
    <row r="342" spans="2:65" s="1" customFormat="1" ht="33" customHeight="1">
      <c r="B342" s="128"/>
      <c r="C342" s="129" t="s">
        <v>488</v>
      </c>
      <c r="D342" s="129" t="s">
        <v>133</v>
      </c>
      <c r="E342" s="130" t="s">
        <v>489</v>
      </c>
      <c r="F342" s="131" t="s">
        <v>490</v>
      </c>
      <c r="G342" s="132" t="s">
        <v>306</v>
      </c>
      <c r="H342" s="133">
        <v>2</v>
      </c>
      <c r="I342" s="134"/>
      <c r="J342" s="135">
        <f>ROUND(I342*H342,2)</f>
        <v>0</v>
      </c>
      <c r="K342" s="131" t="s">
        <v>137</v>
      </c>
      <c r="L342" s="32"/>
      <c r="M342" s="136" t="s">
        <v>1</v>
      </c>
      <c r="N342" s="137" t="s">
        <v>38</v>
      </c>
      <c r="P342" s="138">
        <f>O342*H342</f>
        <v>0</v>
      </c>
      <c r="Q342" s="138">
        <v>1.34E-3</v>
      </c>
      <c r="R342" s="138">
        <f>Q342*H342</f>
        <v>2.6800000000000001E-3</v>
      </c>
      <c r="S342" s="138">
        <v>0</v>
      </c>
      <c r="T342" s="139">
        <f>S342*H342</f>
        <v>0</v>
      </c>
      <c r="AR342" s="140" t="s">
        <v>138</v>
      </c>
      <c r="AT342" s="140" t="s">
        <v>133</v>
      </c>
      <c r="AU342" s="140" t="s">
        <v>83</v>
      </c>
      <c r="AY342" s="17" t="s">
        <v>131</v>
      </c>
      <c r="BE342" s="141">
        <f>IF(N342="základní",J342,0)</f>
        <v>0</v>
      </c>
      <c r="BF342" s="141">
        <f>IF(N342="snížená",J342,0)</f>
        <v>0</v>
      </c>
      <c r="BG342" s="141">
        <f>IF(N342="zákl. přenesená",J342,0)</f>
        <v>0</v>
      </c>
      <c r="BH342" s="141">
        <f>IF(N342="sníž. přenesená",J342,0)</f>
        <v>0</v>
      </c>
      <c r="BI342" s="141">
        <f>IF(N342="nulová",J342,0)</f>
        <v>0</v>
      </c>
      <c r="BJ342" s="17" t="s">
        <v>81</v>
      </c>
      <c r="BK342" s="141">
        <f>ROUND(I342*H342,2)</f>
        <v>0</v>
      </c>
      <c r="BL342" s="17" t="s">
        <v>138</v>
      </c>
      <c r="BM342" s="140" t="s">
        <v>491</v>
      </c>
    </row>
    <row r="343" spans="2:65" s="11" customFormat="1" ht="22.75" customHeight="1">
      <c r="B343" s="116"/>
      <c r="D343" s="117" t="s">
        <v>72</v>
      </c>
      <c r="E343" s="126" t="s">
        <v>176</v>
      </c>
      <c r="F343" s="126" t="s">
        <v>492</v>
      </c>
      <c r="I343" s="119"/>
      <c r="J343" s="127">
        <f>BK343</f>
        <v>0</v>
      </c>
      <c r="L343" s="116"/>
      <c r="M343" s="121"/>
      <c r="P343" s="122">
        <f>SUM(P344:P374)</f>
        <v>0</v>
      </c>
      <c r="R343" s="122">
        <f>SUM(R344:R374)</f>
        <v>5.1134400000000003E-2</v>
      </c>
      <c r="T343" s="123">
        <f>SUM(T344:T374)</f>
        <v>1.875</v>
      </c>
      <c r="AR343" s="117" t="s">
        <v>81</v>
      </c>
      <c r="AT343" s="124" t="s">
        <v>72</v>
      </c>
      <c r="AU343" s="124" t="s">
        <v>81</v>
      </c>
      <c r="AY343" s="117" t="s">
        <v>131</v>
      </c>
      <c r="BK343" s="125">
        <f>SUM(BK344:BK374)</f>
        <v>0</v>
      </c>
    </row>
    <row r="344" spans="2:65" s="1" customFormat="1" ht="37.75" customHeight="1">
      <c r="B344" s="128"/>
      <c r="C344" s="129" t="s">
        <v>493</v>
      </c>
      <c r="D344" s="129" t="s">
        <v>133</v>
      </c>
      <c r="E344" s="130" t="s">
        <v>494</v>
      </c>
      <c r="F344" s="131" t="s">
        <v>495</v>
      </c>
      <c r="G344" s="132" t="s">
        <v>173</v>
      </c>
      <c r="H344" s="133">
        <v>90.040999999999997</v>
      </c>
      <c r="I344" s="134"/>
      <c r="J344" s="135">
        <f>ROUND(I344*H344,2)</f>
        <v>0</v>
      </c>
      <c r="K344" s="131" t="s">
        <v>137</v>
      </c>
      <c r="L344" s="32"/>
      <c r="M344" s="136" t="s">
        <v>1</v>
      </c>
      <c r="N344" s="137" t="s">
        <v>38</v>
      </c>
      <c r="P344" s="138">
        <f>O344*H344</f>
        <v>0</v>
      </c>
      <c r="Q344" s="138">
        <v>0</v>
      </c>
      <c r="R344" s="138">
        <f>Q344*H344</f>
        <v>0</v>
      </c>
      <c r="S344" s="138">
        <v>0</v>
      </c>
      <c r="T344" s="139">
        <f>S344*H344</f>
        <v>0</v>
      </c>
      <c r="AR344" s="140" t="s">
        <v>138</v>
      </c>
      <c r="AT344" s="140" t="s">
        <v>133</v>
      </c>
      <c r="AU344" s="140" t="s">
        <v>83</v>
      </c>
      <c r="AY344" s="17" t="s">
        <v>131</v>
      </c>
      <c r="BE344" s="141">
        <f>IF(N344="základní",J344,0)</f>
        <v>0</v>
      </c>
      <c r="BF344" s="141">
        <f>IF(N344="snížená",J344,0)</f>
        <v>0</v>
      </c>
      <c r="BG344" s="141">
        <f>IF(N344="zákl. přenesená",J344,0)</f>
        <v>0</v>
      </c>
      <c r="BH344" s="141">
        <f>IF(N344="sníž. přenesená",J344,0)</f>
        <v>0</v>
      </c>
      <c r="BI344" s="141">
        <f>IF(N344="nulová",J344,0)</f>
        <v>0</v>
      </c>
      <c r="BJ344" s="17" t="s">
        <v>81</v>
      </c>
      <c r="BK344" s="141">
        <f>ROUND(I344*H344,2)</f>
        <v>0</v>
      </c>
      <c r="BL344" s="17" t="s">
        <v>138</v>
      </c>
      <c r="BM344" s="140" t="s">
        <v>496</v>
      </c>
    </row>
    <row r="345" spans="2:65" s="12" customFormat="1" ht="12">
      <c r="B345" s="142"/>
      <c r="D345" s="143" t="s">
        <v>140</v>
      </c>
      <c r="E345" s="144" t="s">
        <v>1</v>
      </c>
      <c r="F345" s="145" t="s">
        <v>497</v>
      </c>
      <c r="H345" s="146">
        <v>10.9</v>
      </c>
      <c r="I345" s="147"/>
      <c r="L345" s="142"/>
      <c r="M345" s="148"/>
      <c r="T345" s="149"/>
      <c r="AT345" s="144" t="s">
        <v>140</v>
      </c>
      <c r="AU345" s="144" t="s">
        <v>83</v>
      </c>
      <c r="AV345" s="12" t="s">
        <v>83</v>
      </c>
      <c r="AW345" s="12" t="s">
        <v>30</v>
      </c>
      <c r="AX345" s="12" t="s">
        <v>73</v>
      </c>
      <c r="AY345" s="144" t="s">
        <v>131</v>
      </c>
    </row>
    <row r="346" spans="2:65" s="12" customFormat="1" ht="12">
      <c r="B346" s="142"/>
      <c r="D346" s="143" t="s">
        <v>140</v>
      </c>
      <c r="E346" s="144" t="s">
        <v>1</v>
      </c>
      <c r="F346" s="145" t="s">
        <v>498</v>
      </c>
      <c r="H346" s="146">
        <v>17.972999999999999</v>
      </c>
      <c r="I346" s="147"/>
      <c r="L346" s="142"/>
      <c r="M346" s="148"/>
      <c r="T346" s="149"/>
      <c r="AT346" s="144" t="s">
        <v>140</v>
      </c>
      <c r="AU346" s="144" t="s">
        <v>83</v>
      </c>
      <c r="AV346" s="12" t="s">
        <v>83</v>
      </c>
      <c r="AW346" s="12" t="s">
        <v>30</v>
      </c>
      <c r="AX346" s="12" t="s">
        <v>73</v>
      </c>
      <c r="AY346" s="144" t="s">
        <v>131</v>
      </c>
    </row>
    <row r="347" spans="2:65" s="12" customFormat="1" ht="12">
      <c r="B347" s="142"/>
      <c r="D347" s="143" t="s">
        <v>140</v>
      </c>
      <c r="E347" s="144" t="s">
        <v>1</v>
      </c>
      <c r="F347" s="145" t="s">
        <v>499</v>
      </c>
      <c r="H347" s="146">
        <v>6</v>
      </c>
      <c r="I347" s="147"/>
      <c r="L347" s="142"/>
      <c r="M347" s="148"/>
      <c r="T347" s="149"/>
      <c r="AT347" s="144" t="s">
        <v>140</v>
      </c>
      <c r="AU347" s="144" t="s">
        <v>83</v>
      </c>
      <c r="AV347" s="12" t="s">
        <v>83</v>
      </c>
      <c r="AW347" s="12" t="s">
        <v>30</v>
      </c>
      <c r="AX347" s="12" t="s">
        <v>73</v>
      </c>
      <c r="AY347" s="144" t="s">
        <v>131</v>
      </c>
    </row>
    <row r="348" spans="2:65" s="12" customFormat="1" ht="12">
      <c r="B348" s="142"/>
      <c r="D348" s="143" t="s">
        <v>140</v>
      </c>
      <c r="E348" s="144" t="s">
        <v>1</v>
      </c>
      <c r="F348" s="145" t="s">
        <v>500</v>
      </c>
      <c r="H348" s="146">
        <v>19.64</v>
      </c>
      <c r="I348" s="147"/>
      <c r="L348" s="142"/>
      <c r="M348" s="148"/>
      <c r="T348" s="149"/>
      <c r="AT348" s="144" t="s">
        <v>140</v>
      </c>
      <c r="AU348" s="144" t="s">
        <v>83</v>
      </c>
      <c r="AV348" s="12" t="s">
        <v>83</v>
      </c>
      <c r="AW348" s="12" t="s">
        <v>30</v>
      </c>
      <c r="AX348" s="12" t="s">
        <v>73</v>
      </c>
      <c r="AY348" s="144" t="s">
        <v>131</v>
      </c>
    </row>
    <row r="349" spans="2:65" s="12" customFormat="1" ht="12">
      <c r="B349" s="142"/>
      <c r="D349" s="143" t="s">
        <v>140</v>
      </c>
      <c r="E349" s="144" t="s">
        <v>1</v>
      </c>
      <c r="F349" s="145" t="s">
        <v>501</v>
      </c>
      <c r="H349" s="146">
        <v>8.875</v>
      </c>
      <c r="I349" s="147"/>
      <c r="L349" s="142"/>
      <c r="M349" s="148"/>
      <c r="T349" s="149"/>
      <c r="AT349" s="144" t="s">
        <v>140</v>
      </c>
      <c r="AU349" s="144" t="s">
        <v>83</v>
      </c>
      <c r="AV349" s="12" t="s">
        <v>83</v>
      </c>
      <c r="AW349" s="12" t="s">
        <v>30</v>
      </c>
      <c r="AX349" s="12" t="s">
        <v>73</v>
      </c>
      <c r="AY349" s="144" t="s">
        <v>131</v>
      </c>
    </row>
    <row r="350" spans="2:65" s="12" customFormat="1" ht="12">
      <c r="B350" s="142"/>
      <c r="D350" s="143" t="s">
        <v>140</v>
      </c>
      <c r="E350" s="144" t="s">
        <v>1</v>
      </c>
      <c r="F350" s="145" t="s">
        <v>502</v>
      </c>
      <c r="H350" s="146">
        <v>16.963000000000001</v>
      </c>
      <c r="I350" s="147"/>
      <c r="L350" s="142"/>
      <c r="M350" s="148"/>
      <c r="T350" s="149"/>
      <c r="AT350" s="144" t="s">
        <v>140</v>
      </c>
      <c r="AU350" s="144" t="s">
        <v>83</v>
      </c>
      <c r="AV350" s="12" t="s">
        <v>83</v>
      </c>
      <c r="AW350" s="12" t="s">
        <v>30</v>
      </c>
      <c r="AX350" s="12" t="s">
        <v>73</v>
      </c>
      <c r="AY350" s="144" t="s">
        <v>131</v>
      </c>
    </row>
    <row r="351" spans="2:65" s="12" customFormat="1" ht="12">
      <c r="B351" s="142"/>
      <c r="D351" s="143" t="s">
        <v>140</v>
      </c>
      <c r="E351" s="144" t="s">
        <v>1</v>
      </c>
      <c r="F351" s="145" t="s">
        <v>503</v>
      </c>
      <c r="H351" s="146">
        <v>9.69</v>
      </c>
      <c r="I351" s="147"/>
      <c r="L351" s="142"/>
      <c r="M351" s="148"/>
      <c r="T351" s="149"/>
      <c r="AT351" s="144" t="s">
        <v>140</v>
      </c>
      <c r="AU351" s="144" t="s">
        <v>83</v>
      </c>
      <c r="AV351" s="12" t="s">
        <v>83</v>
      </c>
      <c r="AW351" s="12" t="s">
        <v>30</v>
      </c>
      <c r="AX351" s="12" t="s">
        <v>73</v>
      </c>
      <c r="AY351" s="144" t="s">
        <v>131</v>
      </c>
    </row>
    <row r="352" spans="2:65" s="13" customFormat="1" ht="12">
      <c r="B352" s="160"/>
      <c r="D352" s="143" t="s">
        <v>140</v>
      </c>
      <c r="E352" s="161" t="s">
        <v>1</v>
      </c>
      <c r="F352" s="162" t="s">
        <v>201</v>
      </c>
      <c r="H352" s="163">
        <v>90.040999999999997</v>
      </c>
      <c r="I352" s="164"/>
      <c r="L352" s="160"/>
      <c r="M352" s="165"/>
      <c r="T352" s="166"/>
      <c r="AT352" s="161" t="s">
        <v>140</v>
      </c>
      <c r="AU352" s="161" t="s">
        <v>83</v>
      </c>
      <c r="AV352" s="13" t="s">
        <v>138</v>
      </c>
      <c r="AW352" s="13" t="s">
        <v>30</v>
      </c>
      <c r="AX352" s="13" t="s">
        <v>81</v>
      </c>
      <c r="AY352" s="161" t="s">
        <v>131</v>
      </c>
    </row>
    <row r="353" spans="2:65" s="1" customFormat="1" ht="37.75" customHeight="1">
      <c r="B353" s="128"/>
      <c r="C353" s="129" t="s">
        <v>504</v>
      </c>
      <c r="D353" s="129" t="s">
        <v>133</v>
      </c>
      <c r="E353" s="130" t="s">
        <v>505</v>
      </c>
      <c r="F353" s="131" t="s">
        <v>506</v>
      </c>
      <c r="G353" s="132" t="s">
        <v>173</v>
      </c>
      <c r="H353" s="133">
        <v>900.41</v>
      </c>
      <c r="I353" s="134"/>
      <c r="J353" s="135">
        <f>ROUND(I353*H353,2)</f>
        <v>0</v>
      </c>
      <c r="K353" s="131" t="s">
        <v>137</v>
      </c>
      <c r="L353" s="32"/>
      <c r="M353" s="136" t="s">
        <v>1</v>
      </c>
      <c r="N353" s="137" t="s">
        <v>38</v>
      </c>
      <c r="P353" s="138">
        <f>O353*H353</f>
        <v>0</v>
      </c>
      <c r="Q353" s="138">
        <v>0</v>
      </c>
      <c r="R353" s="138">
        <f>Q353*H353</f>
        <v>0</v>
      </c>
      <c r="S353" s="138">
        <v>0</v>
      </c>
      <c r="T353" s="139">
        <f>S353*H353</f>
        <v>0</v>
      </c>
      <c r="AR353" s="140" t="s">
        <v>138</v>
      </c>
      <c r="AT353" s="140" t="s">
        <v>133</v>
      </c>
      <c r="AU353" s="140" t="s">
        <v>83</v>
      </c>
      <c r="AY353" s="17" t="s">
        <v>131</v>
      </c>
      <c r="BE353" s="141">
        <f>IF(N353="základní",J353,0)</f>
        <v>0</v>
      </c>
      <c r="BF353" s="141">
        <f>IF(N353="snížená",J353,0)</f>
        <v>0</v>
      </c>
      <c r="BG353" s="141">
        <f>IF(N353="zákl. přenesená",J353,0)</f>
        <v>0</v>
      </c>
      <c r="BH353" s="141">
        <f>IF(N353="sníž. přenesená",J353,0)</f>
        <v>0</v>
      </c>
      <c r="BI353" s="141">
        <f>IF(N353="nulová",J353,0)</f>
        <v>0</v>
      </c>
      <c r="BJ353" s="17" t="s">
        <v>81</v>
      </c>
      <c r="BK353" s="141">
        <f>ROUND(I353*H353,2)</f>
        <v>0</v>
      </c>
      <c r="BL353" s="17" t="s">
        <v>138</v>
      </c>
      <c r="BM353" s="140" t="s">
        <v>507</v>
      </c>
    </row>
    <row r="354" spans="2:65" s="12" customFormat="1" ht="12">
      <c r="B354" s="142"/>
      <c r="D354" s="143" t="s">
        <v>140</v>
      </c>
      <c r="E354" s="144" t="s">
        <v>1</v>
      </c>
      <c r="F354" s="145" t="s">
        <v>508</v>
      </c>
      <c r="H354" s="146">
        <v>90.040999999999997</v>
      </c>
      <c r="I354" s="147"/>
      <c r="L354" s="142"/>
      <c r="M354" s="148"/>
      <c r="T354" s="149"/>
      <c r="AT354" s="144" t="s">
        <v>140</v>
      </c>
      <c r="AU354" s="144" t="s">
        <v>83</v>
      </c>
      <c r="AV354" s="12" t="s">
        <v>83</v>
      </c>
      <c r="AW354" s="12" t="s">
        <v>30</v>
      </c>
      <c r="AX354" s="12" t="s">
        <v>81</v>
      </c>
      <c r="AY354" s="144" t="s">
        <v>131</v>
      </c>
    </row>
    <row r="355" spans="2:65" s="12" customFormat="1" ht="12">
      <c r="B355" s="142"/>
      <c r="D355" s="143" t="s">
        <v>140</v>
      </c>
      <c r="F355" s="145" t="s">
        <v>509</v>
      </c>
      <c r="H355" s="146">
        <v>900.41</v>
      </c>
      <c r="I355" s="147"/>
      <c r="L355" s="142"/>
      <c r="M355" s="148"/>
      <c r="T355" s="149"/>
      <c r="AT355" s="144" t="s">
        <v>140</v>
      </c>
      <c r="AU355" s="144" t="s">
        <v>83</v>
      </c>
      <c r="AV355" s="12" t="s">
        <v>83</v>
      </c>
      <c r="AW355" s="12" t="s">
        <v>3</v>
      </c>
      <c r="AX355" s="12" t="s">
        <v>81</v>
      </c>
      <c r="AY355" s="144" t="s">
        <v>131</v>
      </c>
    </row>
    <row r="356" spans="2:65" s="1" customFormat="1" ht="37.75" customHeight="1">
      <c r="B356" s="128"/>
      <c r="C356" s="129" t="s">
        <v>510</v>
      </c>
      <c r="D356" s="129" t="s">
        <v>133</v>
      </c>
      <c r="E356" s="130" t="s">
        <v>511</v>
      </c>
      <c r="F356" s="131" t="s">
        <v>512</v>
      </c>
      <c r="G356" s="132" t="s">
        <v>173</v>
      </c>
      <c r="H356" s="133">
        <v>90.040999999999997</v>
      </c>
      <c r="I356" s="134"/>
      <c r="J356" s="135">
        <f>ROUND(I356*H356,2)</f>
        <v>0</v>
      </c>
      <c r="K356" s="131" t="s">
        <v>137</v>
      </c>
      <c r="L356" s="32"/>
      <c r="M356" s="136" t="s">
        <v>1</v>
      </c>
      <c r="N356" s="137" t="s">
        <v>38</v>
      </c>
      <c r="P356" s="138">
        <f>O356*H356</f>
        <v>0</v>
      </c>
      <c r="Q356" s="138">
        <v>0</v>
      </c>
      <c r="R356" s="138">
        <f>Q356*H356</f>
        <v>0</v>
      </c>
      <c r="S356" s="138">
        <v>0</v>
      </c>
      <c r="T356" s="139">
        <f>S356*H356</f>
        <v>0</v>
      </c>
      <c r="AR356" s="140" t="s">
        <v>138</v>
      </c>
      <c r="AT356" s="140" t="s">
        <v>133</v>
      </c>
      <c r="AU356" s="140" t="s">
        <v>83</v>
      </c>
      <c r="AY356" s="17" t="s">
        <v>131</v>
      </c>
      <c r="BE356" s="141">
        <f>IF(N356="základní",J356,0)</f>
        <v>0</v>
      </c>
      <c r="BF356" s="141">
        <f>IF(N356="snížená",J356,0)</f>
        <v>0</v>
      </c>
      <c r="BG356" s="141">
        <f>IF(N356="zákl. přenesená",J356,0)</f>
        <v>0</v>
      </c>
      <c r="BH356" s="141">
        <f>IF(N356="sníž. přenesená",J356,0)</f>
        <v>0</v>
      </c>
      <c r="BI356" s="141">
        <f>IF(N356="nulová",J356,0)</f>
        <v>0</v>
      </c>
      <c r="BJ356" s="17" t="s">
        <v>81</v>
      </c>
      <c r="BK356" s="141">
        <f>ROUND(I356*H356,2)</f>
        <v>0</v>
      </c>
      <c r="BL356" s="17" t="s">
        <v>138</v>
      </c>
      <c r="BM356" s="140" t="s">
        <v>513</v>
      </c>
    </row>
    <row r="357" spans="2:65" s="1" customFormat="1" ht="37.75" customHeight="1">
      <c r="B357" s="128"/>
      <c r="C357" s="129" t="s">
        <v>514</v>
      </c>
      <c r="D357" s="129" t="s">
        <v>133</v>
      </c>
      <c r="E357" s="130" t="s">
        <v>515</v>
      </c>
      <c r="F357" s="131" t="s">
        <v>516</v>
      </c>
      <c r="G357" s="132" t="s">
        <v>173</v>
      </c>
      <c r="H357" s="133">
        <v>213.06</v>
      </c>
      <c r="I357" s="134"/>
      <c r="J357" s="135">
        <f>ROUND(I357*H357,2)</f>
        <v>0</v>
      </c>
      <c r="K357" s="131" t="s">
        <v>137</v>
      </c>
      <c r="L357" s="32"/>
      <c r="M357" s="136" t="s">
        <v>1</v>
      </c>
      <c r="N357" s="137" t="s">
        <v>38</v>
      </c>
      <c r="P357" s="138">
        <f>O357*H357</f>
        <v>0</v>
      </c>
      <c r="Q357" s="138">
        <v>2.1000000000000001E-4</v>
      </c>
      <c r="R357" s="138">
        <f>Q357*H357</f>
        <v>4.47426E-2</v>
      </c>
      <c r="S357" s="138">
        <v>0</v>
      </c>
      <c r="T357" s="139">
        <f>S357*H357</f>
        <v>0</v>
      </c>
      <c r="AR357" s="140" t="s">
        <v>138</v>
      </c>
      <c r="AT357" s="140" t="s">
        <v>133</v>
      </c>
      <c r="AU357" s="140" t="s">
        <v>83</v>
      </c>
      <c r="AY357" s="17" t="s">
        <v>131</v>
      </c>
      <c r="BE357" s="141">
        <f>IF(N357="základní",J357,0)</f>
        <v>0</v>
      </c>
      <c r="BF357" s="141">
        <f>IF(N357="snížená",J357,0)</f>
        <v>0</v>
      </c>
      <c r="BG357" s="141">
        <f>IF(N357="zákl. přenesená",J357,0)</f>
        <v>0</v>
      </c>
      <c r="BH357" s="141">
        <f>IF(N357="sníž. přenesená",J357,0)</f>
        <v>0</v>
      </c>
      <c r="BI357" s="141">
        <f>IF(N357="nulová",J357,0)</f>
        <v>0</v>
      </c>
      <c r="BJ357" s="17" t="s">
        <v>81</v>
      </c>
      <c r="BK357" s="141">
        <f>ROUND(I357*H357,2)</f>
        <v>0</v>
      </c>
      <c r="BL357" s="17" t="s">
        <v>138</v>
      </c>
      <c r="BM357" s="140" t="s">
        <v>517</v>
      </c>
    </row>
    <row r="358" spans="2:65" s="12" customFormat="1" ht="12">
      <c r="B358" s="142"/>
      <c r="D358" s="143" t="s">
        <v>140</v>
      </c>
      <c r="E358" s="144" t="s">
        <v>1</v>
      </c>
      <c r="F358" s="145" t="s">
        <v>460</v>
      </c>
      <c r="H358" s="146">
        <v>115.08</v>
      </c>
      <c r="I358" s="147"/>
      <c r="L358" s="142"/>
      <c r="M358" s="148"/>
      <c r="T358" s="149"/>
      <c r="AT358" s="144" t="s">
        <v>140</v>
      </c>
      <c r="AU358" s="144" t="s">
        <v>83</v>
      </c>
      <c r="AV358" s="12" t="s">
        <v>83</v>
      </c>
      <c r="AW358" s="12" t="s">
        <v>30</v>
      </c>
      <c r="AX358" s="12" t="s">
        <v>73</v>
      </c>
      <c r="AY358" s="144" t="s">
        <v>131</v>
      </c>
    </row>
    <row r="359" spans="2:65" s="12" customFormat="1" ht="12">
      <c r="B359" s="142"/>
      <c r="D359" s="143" t="s">
        <v>140</v>
      </c>
      <c r="E359" s="144" t="s">
        <v>1</v>
      </c>
      <c r="F359" s="145" t="s">
        <v>461</v>
      </c>
      <c r="H359" s="146">
        <v>24</v>
      </c>
      <c r="I359" s="147"/>
      <c r="L359" s="142"/>
      <c r="M359" s="148"/>
      <c r="T359" s="149"/>
      <c r="AT359" s="144" t="s">
        <v>140</v>
      </c>
      <c r="AU359" s="144" t="s">
        <v>83</v>
      </c>
      <c r="AV359" s="12" t="s">
        <v>83</v>
      </c>
      <c r="AW359" s="12" t="s">
        <v>30</v>
      </c>
      <c r="AX359" s="12" t="s">
        <v>73</v>
      </c>
      <c r="AY359" s="144" t="s">
        <v>131</v>
      </c>
    </row>
    <row r="360" spans="2:65" s="12" customFormat="1" ht="12">
      <c r="B360" s="142"/>
      <c r="D360" s="143" t="s">
        <v>140</v>
      </c>
      <c r="E360" s="144" t="s">
        <v>1</v>
      </c>
      <c r="F360" s="145" t="s">
        <v>441</v>
      </c>
      <c r="H360" s="146">
        <v>36</v>
      </c>
      <c r="I360" s="147"/>
      <c r="L360" s="142"/>
      <c r="M360" s="148"/>
      <c r="T360" s="149"/>
      <c r="AT360" s="144" t="s">
        <v>140</v>
      </c>
      <c r="AU360" s="144" t="s">
        <v>83</v>
      </c>
      <c r="AV360" s="12" t="s">
        <v>83</v>
      </c>
      <c r="AW360" s="12" t="s">
        <v>30</v>
      </c>
      <c r="AX360" s="12" t="s">
        <v>73</v>
      </c>
      <c r="AY360" s="144" t="s">
        <v>131</v>
      </c>
    </row>
    <row r="361" spans="2:65" s="12" customFormat="1" ht="12">
      <c r="B361" s="142"/>
      <c r="D361" s="143" t="s">
        <v>140</v>
      </c>
      <c r="E361" s="144" t="s">
        <v>1</v>
      </c>
      <c r="F361" s="145" t="s">
        <v>442</v>
      </c>
      <c r="H361" s="146">
        <v>28.8</v>
      </c>
      <c r="I361" s="147"/>
      <c r="L361" s="142"/>
      <c r="M361" s="148"/>
      <c r="T361" s="149"/>
      <c r="AT361" s="144" t="s">
        <v>140</v>
      </c>
      <c r="AU361" s="144" t="s">
        <v>83</v>
      </c>
      <c r="AV361" s="12" t="s">
        <v>83</v>
      </c>
      <c r="AW361" s="12" t="s">
        <v>30</v>
      </c>
      <c r="AX361" s="12" t="s">
        <v>73</v>
      </c>
      <c r="AY361" s="144" t="s">
        <v>131</v>
      </c>
    </row>
    <row r="362" spans="2:65" s="12" customFormat="1" ht="12">
      <c r="B362" s="142"/>
      <c r="D362" s="143" t="s">
        <v>140</v>
      </c>
      <c r="E362" s="144" t="s">
        <v>1</v>
      </c>
      <c r="F362" s="145" t="s">
        <v>462</v>
      </c>
      <c r="H362" s="146">
        <v>9.18</v>
      </c>
      <c r="I362" s="147"/>
      <c r="L362" s="142"/>
      <c r="M362" s="148"/>
      <c r="T362" s="149"/>
      <c r="AT362" s="144" t="s">
        <v>140</v>
      </c>
      <c r="AU362" s="144" t="s">
        <v>83</v>
      </c>
      <c r="AV362" s="12" t="s">
        <v>83</v>
      </c>
      <c r="AW362" s="12" t="s">
        <v>30</v>
      </c>
      <c r="AX362" s="12" t="s">
        <v>73</v>
      </c>
      <c r="AY362" s="144" t="s">
        <v>131</v>
      </c>
    </row>
    <row r="363" spans="2:65" s="13" customFormat="1" ht="12">
      <c r="B363" s="160"/>
      <c r="D363" s="143" t="s">
        <v>140</v>
      </c>
      <c r="E363" s="161" t="s">
        <v>1</v>
      </c>
      <c r="F363" s="162" t="s">
        <v>201</v>
      </c>
      <c r="H363" s="163">
        <v>213.06</v>
      </c>
      <c r="I363" s="164"/>
      <c r="L363" s="160"/>
      <c r="M363" s="165"/>
      <c r="T363" s="166"/>
      <c r="AT363" s="161" t="s">
        <v>140</v>
      </c>
      <c r="AU363" s="161" t="s">
        <v>83</v>
      </c>
      <c r="AV363" s="13" t="s">
        <v>138</v>
      </c>
      <c r="AW363" s="13" t="s">
        <v>30</v>
      </c>
      <c r="AX363" s="13" t="s">
        <v>81</v>
      </c>
      <c r="AY363" s="161" t="s">
        <v>131</v>
      </c>
    </row>
    <row r="364" spans="2:65" s="1" customFormat="1" ht="24.25" customHeight="1">
      <c r="B364" s="128"/>
      <c r="C364" s="129" t="s">
        <v>518</v>
      </c>
      <c r="D364" s="129" t="s">
        <v>133</v>
      </c>
      <c r="E364" s="130" t="s">
        <v>519</v>
      </c>
      <c r="F364" s="131" t="s">
        <v>520</v>
      </c>
      <c r="G364" s="132" t="s">
        <v>173</v>
      </c>
      <c r="H364" s="133">
        <v>213.06</v>
      </c>
      <c r="I364" s="134"/>
      <c r="J364" s="135">
        <f>ROUND(I364*H364,2)</f>
        <v>0</v>
      </c>
      <c r="K364" s="131" t="s">
        <v>137</v>
      </c>
      <c r="L364" s="32"/>
      <c r="M364" s="136" t="s">
        <v>1</v>
      </c>
      <c r="N364" s="137" t="s">
        <v>38</v>
      </c>
      <c r="P364" s="138">
        <f>O364*H364</f>
        <v>0</v>
      </c>
      <c r="Q364" s="138">
        <v>3.0000000000000001E-5</v>
      </c>
      <c r="R364" s="138">
        <f>Q364*H364</f>
        <v>6.3918000000000004E-3</v>
      </c>
      <c r="S364" s="138">
        <v>0</v>
      </c>
      <c r="T364" s="139">
        <f>S364*H364</f>
        <v>0</v>
      </c>
      <c r="AR364" s="140" t="s">
        <v>138</v>
      </c>
      <c r="AT364" s="140" t="s">
        <v>133</v>
      </c>
      <c r="AU364" s="140" t="s">
        <v>83</v>
      </c>
      <c r="AY364" s="17" t="s">
        <v>131</v>
      </c>
      <c r="BE364" s="141">
        <f>IF(N364="základní",J364,0)</f>
        <v>0</v>
      </c>
      <c r="BF364" s="141">
        <f>IF(N364="snížená",J364,0)</f>
        <v>0</v>
      </c>
      <c r="BG364" s="141">
        <f>IF(N364="zákl. přenesená",J364,0)</f>
        <v>0</v>
      </c>
      <c r="BH364" s="141">
        <f>IF(N364="sníž. přenesená",J364,0)</f>
        <v>0</v>
      </c>
      <c r="BI364" s="141">
        <f>IF(N364="nulová",J364,0)</f>
        <v>0</v>
      </c>
      <c r="BJ364" s="17" t="s">
        <v>81</v>
      </c>
      <c r="BK364" s="141">
        <f>ROUND(I364*H364,2)</f>
        <v>0</v>
      </c>
      <c r="BL364" s="17" t="s">
        <v>138</v>
      </c>
      <c r="BM364" s="140" t="s">
        <v>521</v>
      </c>
    </row>
    <row r="365" spans="2:65" s="12" customFormat="1" ht="12">
      <c r="B365" s="142"/>
      <c r="D365" s="143" t="s">
        <v>140</v>
      </c>
      <c r="E365" s="144" t="s">
        <v>1</v>
      </c>
      <c r="F365" s="145" t="s">
        <v>460</v>
      </c>
      <c r="H365" s="146">
        <v>115.08</v>
      </c>
      <c r="I365" s="147"/>
      <c r="L365" s="142"/>
      <c r="M365" s="148"/>
      <c r="T365" s="149"/>
      <c r="AT365" s="144" t="s">
        <v>140</v>
      </c>
      <c r="AU365" s="144" t="s">
        <v>83</v>
      </c>
      <c r="AV365" s="12" t="s">
        <v>83</v>
      </c>
      <c r="AW365" s="12" t="s">
        <v>30</v>
      </c>
      <c r="AX365" s="12" t="s">
        <v>73</v>
      </c>
      <c r="AY365" s="144" t="s">
        <v>131</v>
      </c>
    </row>
    <row r="366" spans="2:65" s="12" customFormat="1" ht="12">
      <c r="B366" s="142"/>
      <c r="D366" s="143" t="s">
        <v>140</v>
      </c>
      <c r="E366" s="144" t="s">
        <v>1</v>
      </c>
      <c r="F366" s="145" t="s">
        <v>461</v>
      </c>
      <c r="H366" s="146">
        <v>24</v>
      </c>
      <c r="I366" s="147"/>
      <c r="L366" s="142"/>
      <c r="M366" s="148"/>
      <c r="T366" s="149"/>
      <c r="AT366" s="144" t="s">
        <v>140</v>
      </c>
      <c r="AU366" s="144" t="s">
        <v>83</v>
      </c>
      <c r="AV366" s="12" t="s">
        <v>83</v>
      </c>
      <c r="AW366" s="12" t="s">
        <v>30</v>
      </c>
      <c r="AX366" s="12" t="s">
        <v>73</v>
      </c>
      <c r="AY366" s="144" t="s">
        <v>131</v>
      </c>
    </row>
    <row r="367" spans="2:65" s="12" customFormat="1" ht="12">
      <c r="B367" s="142"/>
      <c r="D367" s="143" t="s">
        <v>140</v>
      </c>
      <c r="E367" s="144" t="s">
        <v>1</v>
      </c>
      <c r="F367" s="145" t="s">
        <v>441</v>
      </c>
      <c r="H367" s="146">
        <v>36</v>
      </c>
      <c r="I367" s="147"/>
      <c r="L367" s="142"/>
      <c r="M367" s="148"/>
      <c r="T367" s="149"/>
      <c r="AT367" s="144" t="s">
        <v>140</v>
      </c>
      <c r="AU367" s="144" t="s">
        <v>83</v>
      </c>
      <c r="AV367" s="12" t="s">
        <v>83</v>
      </c>
      <c r="AW367" s="12" t="s">
        <v>30</v>
      </c>
      <c r="AX367" s="12" t="s">
        <v>73</v>
      </c>
      <c r="AY367" s="144" t="s">
        <v>131</v>
      </c>
    </row>
    <row r="368" spans="2:65" s="12" customFormat="1" ht="12">
      <c r="B368" s="142"/>
      <c r="D368" s="143" t="s">
        <v>140</v>
      </c>
      <c r="E368" s="144" t="s">
        <v>1</v>
      </c>
      <c r="F368" s="145" t="s">
        <v>442</v>
      </c>
      <c r="H368" s="146">
        <v>28.8</v>
      </c>
      <c r="I368" s="147"/>
      <c r="L368" s="142"/>
      <c r="M368" s="148"/>
      <c r="T368" s="149"/>
      <c r="AT368" s="144" t="s">
        <v>140</v>
      </c>
      <c r="AU368" s="144" t="s">
        <v>83</v>
      </c>
      <c r="AV368" s="12" t="s">
        <v>83</v>
      </c>
      <c r="AW368" s="12" t="s">
        <v>30</v>
      </c>
      <c r="AX368" s="12" t="s">
        <v>73</v>
      </c>
      <c r="AY368" s="144" t="s">
        <v>131</v>
      </c>
    </row>
    <row r="369" spans="2:65" s="12" customFormat="1" ht="12">
      <c r="B369" s="142"/>
      <c r="D369" s="143" t="s">
        <v>140</v>
      </c>
      <c r="E369" s="144" t="s">
        <v>1</v>
      </c>
      <c r="F369" s="145" t="s">
        <v>462</v>
      </c>
      <c r="H369" s="146">
        <v>9.18</v>
      </c>
      <c r="I369" s="147"/>
      <c r="L369" s="142"/>
      <c r="M369" s="148"/>
      <c r="T369" s="149"/>
      <c r="AT369" s="144" t="s">
        <v>140</v>
      </c>
      <c r="AU369" s="144" t="s">
        <v>83</v>
      </c>
      <c r="AV369" s="12" t="s">
        <v>83</v>
      </c>
      <c r="AW369" s="12" t="s">
        <v>30</v>
      </c>
      <c r="AX369" s="12" t="s">
        <v>73</v>
      </c>
      <c r="AY369" s="144" t="s">
        <v>131</v>
      </c>
    </row>
    <row r="370" spans="2:65" s="13" customFormat="1" ht="12">
      <c r="B370" s="160"/>
      <c r="D370" s="143" t="s">
        <v>140</v>
      </c>
      <c r="E370" s="161" t="s">
        <v>1</v>
      </c>
      <c r="F370" s="162" t="s">
        <v>201</v>
      </c>
      <c r="H370" s="163">
        <v>213.06</v>
      </c>
      <c r="I370" s="164"/>
      <c r="L370" s="160"/>
      <c r="M370" s="165"/>
      <c r="T370" s="166"/>
      <c r="AT370" s="161" t="s">
        <v>140</v>
      </c>
      <c r="AU370" s="161" t="s">
        <v>83</v>
      </c>
      <c r="AV370" s="13" t="s">
        <v>138</v>
      </c>
      <c r="AW370" s="13" t="s">
        <v>30</v>
      </c>
      <c r="AX370" s="13" t="s">
        <v>81</v>
      </c>
      <c r="AY370" s="161" t="s">
        <v>131</v>
      </c>
    </row>
    <row r="371" spans="2:65" s="1" customFormat="1" ht="24.25" customHeight="1">
      <c r="B371" s="128"/>
      <c r="C371" s="129" t="s">
        <v>522</v>
      </c>
      <c r="D371" s="129" t="s">
        <v>133</v>
      </c>
      <c r="E371" s="130" t="s">
        <v>523</v>
      </c>
      <c r="F371" s="131" t="s">
        <v>524</v>
      </c>
      <c r="G371" s="132" t="s">
        <v>173</v>
      </c>
      <c r="H371" s="133">
        <v>1</v>
      </c>
      <c r="I371" s="134"/>
      <c r="J371" s="135">
        <f>ROUND(I371*H371,2)</f>
        <v>0</v>
      </c>
      <c r="K371" s="131" t="s">
        <v>137</v>
      </c>
      <c r="L371" s="32"/>
      <c r="M371" s="136" t="s">
        <v>1</v>
      </c>
      <c r="N371" s="137" t="s">
        <v>38</v>
      </c>
      <c r="P371" s="138">
        <f>O371*H371</f>
        <v>0</v>
      </c>
      <c r="Q371" s="138">
        <v>0</v>
      </c>
      <c r="R371" s="138">
        <f>Q371*H371</f>
        <v>0</v>
      </c>
      <c r="S371" s="138">
        <v>7.4999999999999997E-2</v>
      </c>
      <c r="T371" s="139">
        <f>S371*H371</f>
        <v>7.4999999999999997E-2</v>
      </c>
      <c r="AR371" s="140" t="s">
        <v>138</v>
      </c>
      <c r="AT371" s="140" t="s">
        <v>133</v>
      </c>
      <c r="AU371" s="140" t="s">
        <v>83</v>
      </c>
      <c r="AY371" s="17" t="s">
        <v>131</v>
      </c>
      <c r="BE371" s="141">
        <f>IF(N371="základní",J371,0)</f>
        <v>0</v>
      </c>
      <c r="BF371" s="141">
        <f>IF(N371="snížená",J371,0)</f>
        <v>0</v>
      </c>
      <c r="BG371" s="141">
        <f>IF(N371="zákl. přenesená",J371,0)</f>
        <v>0</v>
      </c>
      <c r="BH371" s="141">
        <f>IF(N371="sníž. přenesená",J371,0)</f>
        <v>0</v>
      </c>
      <c r="BI371" s="141">
        <f>IF(N371="nulová",J371,0)</f>
        <v>0</v>
      </c>
      <c r="BJ371" s="17" t="s">
        <v>81</v>
      </c>
      <c r="BK371" s="141">
        <f>ROUND(I371*H371,2)</f>
        <v>0</v>
      </c>
      <c r="BL371" s="17" t="s">
        <v>138</v>
      </c>
      <c r="BM371" s="140" t="s">
        <v>525</v>
      </c>
    </row>
    <row r="372" spans="2:65" s="12" customFormat="1" ht="12">
      <c r="B372" s="142"/>
      <c r="D372" s="143" t="s">
        <v>140</v>
      </c>
      <c r="E372" s="144" t="s">
        <v>1</v>
      </c>
      <c r="F372" s="145" t="s">
        <v>526</v>
      </c>
      <c r="H372" s="146">
        <v>1</v>
      </c>
      <c r="I372" s="147"/>
      <c r="L372" s="142"/>
      <c r="M372" s="148"/>
      <c r="T372" s="149"/>
      <c r="AT372" s="144" t="s">
        <v>140</v>
      </c>
      <c r="AU372" s="144" t="s">
        <v>83</v>
      </c>
      <c r="AV372" s="12" t="s">
        <v>83</v>
      </c>
      <c r="AW372" s="12" t="s">
        <v>30</v>
      </c>
      <c r="AX372" s="12" t="s">
        <v>81</v>
      </c>
      <c r="AY372" s="144" t="s">
        <v>131</v>
      </c>
    </row>
    <row r="373" spans="2:65" s="1" customFormat="1" ht="24.25" customHeight="1">
      <c r="B373" s="128"/>
      <c r="C373" s="129" t="s">
        <v>527</v>
      </c>
      <c r="D373" s="129" t="s">
        <v>133</v>
      </c>
      <c r="E373" s="130" t="s">
        <v>528</v>
      </c>
      <c r="F373" s="131" t="s">
        <v>529</v>
      </c>
      <c r="G373" s="132" t="s">
        <v>136</v>
      </c>
      <c r="H373" s="133">
        <v>1</v>
      </c>
      <c r="I373" s="134"/>
      <c r="J373" s="135">
        <f>ROUND(I373*H373,2)</f>
        <v>0</v>
      </c>
      <c r="K373" s="131" t="s">
        <v>137</v>
      </c>
      <c r="L373" s="32"/>
      <c r="M373" s="136" t="s">
        <v>1</v>
      </c>
      <c r="N373" s="137" t="s">
        <v>38</v>
      </c>
      <c r="P373" s="138">
        <f>O373*H373</f>
        <v>0</v>
      </c>
      <c r="Q373" s="138">
        <v>0</v>
      </c>
      <c r="R373" s="138">
        <f>Q373*H373</f>
        <v>0</v>
      </c>
      <c r="S373" s="138">
        <v>1.8</v>
      </c>
      <c r="T373" s="139">
        <f>S373*H373</f>
        <v>1.8</v>
      </c>
      <c r="AR373" s="140" t="s">
        <v>138</v>
      </c>
      <c r="AT373" s="140" t="s">
        <v>133</v>
      </c>
      <c r="AU373" s="140" t="s">
        <v>83</v>
      </c>
      <c r="AY373" s="17" t="s">
        <v>131</v>
      </c>
      <c r="BE373" s="141">
        <f>IF(N373="základní",J373,0)</f>
        <v>0</v>
      </c>
      <c r="BF373" s="141">
        <f>IF(N373="snížená",J373,0)</f>
        <v>0</v>
      </c>
      <c r="BG373" s="141">
        <f>IF(N373="zákl. přenesená",J373,0)</f>
        <v>0</v>
      </c>
      <c r="BH373" s="141">
        <f>IF(N373="sníž. přenesená",J373,0)</f>
        <v>0</v>
      </c>
      <c r="BI373" s="141">
        <f>IF(N373="nulová",J373,0)</f>
        <v>0</v>
      </c>
      <c r="BJ373" s="17" t="s">
        <v>81</v>
      </c>
      <c r="BK373" s="141">
        <f>ROUND(I373*H373,2)</f>
        <v>0</v>
      </c>
      <c r="BL373" s="17" t="s">
        <v>138</v>
      </c>
      <c r="BM373" s="140" t="s">
        <v>530</v>
      </c>
    </row>
    <row r="374" spans="2:65" s="12" customFormat="1" ht="12">
      <c r="B374" s="142"/>
      <c r="D374" s="143" t="s">
        <v>140</v>
      </c>
      <c r="E374" s="144" t="s">
        <v>1</v>
      </c>
      <c r="F374" s="145" t="s">
        <v>526</v>
      </c>
      <c r="H374" s="146">
        <v>1</v>
      </c>
      <c r="I374" s="147"/>
      <c r="L374" s="142"/>
      <c r="M374" s="148"/>
      <c r="T374" s="149"/>
      <c r="AT374" s="144" t="s">
        <v>140</v>
      </c>
      <c r="AU374" s="144" t="s">
        <v>83</v>
      </c>
      <c r="AV374" s="12" t="s">
        <v>83</v>
      </c>
      <c r="AW374" s="12" t="s">
        <v>30</v>
      </c>
      <c r="AX374" s="12" t="s">
        <v>81</v>
      </c>
      <c r="AY374" s="144" t="s">
        <v>131</v>
      </c>
    </row>
    <row r="375" spans="2:65" s="11" customFormat="1" ht="22.75" customHeight="1">
      <c r="B375" s="116"/>
      <c r="D375" s="117" t="s">
        <v>72</v>
      </c>
      <c r="E375" s="126" t="s">
        <v>531</v>
      </c>
      <c r="F375" s="126" t="s">
        <v>532</v>
      </c>
      <c r="I375" s="119"/>
      <c r="J375" s="127">
        <f>BK375</f>
        <v>0</v>
      </c>
      <c r="L375" s="116"/>
      <c r="M375" s="121"/>
      <c r="P375" s="122">
        <f>P376</f>
        <v>0</v>
      </c>
      <c r="R375" s="122">
        <f>R376</f>
        <v>0</v>
      </c>
      <c r="T375" s="123">
        <f>T376</f>
        <v>0</v>
      </c>
      <c r="AR375" s="117" t="s">
        <v>81</v>
      </c>
      <c r="AT375" s="124" t="s">
        <v>72</v>
      </c>
      <c r="AU375" s="124" t="s">
        <v>81</v>
      </c>
      <c r="AY375" s="117" t="s">
        <v>131</v>
      </c>
      <c r="BK375" s="125">
        <f>BK376</f>
        <v>0</v>
      </c>
    </row>
    <row r="376" spans="2:65" s="1" customFormat="1" ht="16.5" customHeight="1">
      <c r="B376" s="128"/>
      <c r="C376" s="129" t="s">
        <v>533</v>
      </c>
      <c r="D376" s="129" t="s">
        <v>133</v>
      </c>
      <c r="E376" s="130" t="s">
        <v>534</v>
      </c>
      <c r="F376" s="131" t="s">
        <v>535</v>
      </c>
      <c r="G376" s="132" t="s">
        <v>157</v>
      </c>
      <c r="H376" s="133">
        <v>742.548</v>
      </c>
      <c r="I376" s="134"/>
      <c r="J376" s="135">
        <f>ROUND(I376*H376,2)</f>
        <v>0</v>
      </c>
      <c r="K376" s="131" t="s">
        <v>137</v>
      </c>
      <c r="L376" s="32"/>
      <c r="M376" s="136" t="s">
        <v>1</v>
      </c>
      <c r="N376" s="137" t="s">
        <v>38</v>
      </c>
      <c r="P376" s="138">
        <f>O376*H376</f>
        <v>0</v>
      </c>
      <c r="Q376" s="138">
        <v>0</v>
      </c>
      <c r="R376" s="138">
        <f>Q376*H376</f>
        <v>0</v>
      </c>
      <c r="S376" s="138">
        <v>0</v>
      </c>
      <c r="T376" s="139">
        <f>S376*H376</f>
        <v>0</v>
      </c>
      <c r="AR376" s="140" t="s">
        <v>138</v>
      </c>
      <c r="AT376" s="140" t="s">
        <v>133</v>
      </c>
      <c r="AU376" s="140" t="s">
        <v>83</v>
      </c>
      <c r="AY376" s="17" t="s">
        <v>131</v>
      </c>
      <c r="BE376" s="141">
        <f>IF(N376="základní",J376,0)</f>
        <v>0</v>
      </c>
      <c r="BF376" s="141">
        <f>IF(N376="snížená",J376,0)</f>
        <v>0</v>
      </c>
      <c r="BG376" s="141">
        <f>IF(N376="zákl. přenesená",J376,0)</f>
        <v>0</v>
      </c>
      <c r="BH376" s="141">
        <f>IF(N376="sníž. přenesená",J376,0)</f>
        <v>0</v>
      </c>
      <c r="BI376" s="141">
        <f>IF(N376="nulová",J376,0)</f>
        <v>0</v>
      </c>
      <c r="BJ376" s="17" t="s">
        <v>81</v>
      </c>
      <c r="BK376" s="141">
        <f>ROUND(I376*H376,2)</f>
        <v>0</v>
      </c>
      <c r="BL376" s="17" t="s">
        <v>138</v>
      </c>
      <c r="BM376" s="140" t="s">
        <v>536</v>
      </c>
    </row>
    <row r="377" spans="2:65" s="11" customFormat="1" ht="26" customHeight="1">
      <c r="B377" s="116"/>
      <c r="D377" s="117" t="s">
        <v>72</v>
      </c>
      <c r="E377" s="118" t="s">
        <v>537</v>
      </c>
      <c r="F377" s="118" t="s">
        <v>538</v>
      </c>
      <c r="I377" s="119"/>
      <c r="J377" s="120">
        <f>BK377</f>
        <v>0</v>
      </c>
      <c r="L377" s="116"/>
      <c r="M377" s="121"/>
      <c r="P377" s="122">
        <f>P378+P395+P415+P471+P482+P490+P495+P508+P526+P568</f>
        <v>0</v>
      </c>
      <c r="R377" s="122">
        <f>R378+R395+R415+R471+R482+R490+R495+R508+R526+R568</f>
        <v>29.59201117000001</v>
      </c>
      <c r="T377" s="123">
        <f>T378+T395+T415+T471+T482+T490+T495+T508+T526+T568</f>
        <v>0</v>
      </c>
      <c r="AR377" s="117" t="s">
        <v>83</v>
      </c>
      <c r="AT377" s="124" t="s">
        <v>72</v>
      </c>
      <c r="AU377" s="124" t="s">
        <v>73</v>
      </c>
      <c r="AY377" s="117" t="s">
        <v>131</v>
      </c>
      <c r="BK377" s="125">
        <f>BK378+BK395+BK415+BK471+BK482+BK490+BK495+BK508+BK526+BK568</f>
        <v>0</v>
      </c>
    </row>
    <row r="378" spans="2:65" s="11" customFormat="1" ht="22.75" customHeight="1">
      <c r="B378" s="116"/>
      <c r="D378" s="117" t="s">
        <v>72</v>
      </c>
      <c r="E378" s="126" t="s">
        <v>539</v>
      </c>
      <c r="F378" s="126" t="s">
        <v>540</v>
      </c>
      <c r="I378" s="119"/>
      <c r="J378" s="127">
        <f>BK378</f>
        <v>0</v>
      </c>
      <c r="L378" s="116"/>
      <c r="M378" s="121"/>
      <c r="P378" s="122">
        <f>SUM(P379:P394)</f>
        <v>0</v>
      </c>
      <c r="R378" s="122">
        <f>SUM(R379:R394)</f>
        <v>3.8578790800000005</v>
      </c>
      <c r="T378" s="123">
        <f>SUM(T379:T394)</f>
        <v>0</v>
      </c>
      <c r="AR378" s="117" t="s">
        <v>83</v>
      </c>
      <c r="AT378" s="124" t="s">
        <v>72</v>
      </c>
      <c r="AU378" s="124" t="s">
        <v>81</v>
      </c>
      <c r="AY378" s="117" t="s">
        <v>131</v>
      </c>
      <c r="BK378" s="125">
        <f>SUM(BK379:BK394)</f>
        <v>0</v>
      </c>
    </row>
    <row r="379" spans="2:65" s="1" customFormat="1" ht="24.25" customHeight="1">
      <c r="B379" s="128"/>
      <c r="C379" s="129" t="s">
        <v>541</v>
      </c>
      <c r="D379" s="129" t="s">
        <v>133</v>
      </c>
      <c r="E379" s="130" t="s">
        <v>542</v>
      </c>
      <c r="F379" s="131" t="s">
        <v>543</v>
      </c>
      <c r="G379" s="132" t="s">
        <v>173</v>
      </c>
      <c r="H379" s="133">
        <v>263.78100000000001</v>
      </c>
      <c r="I379" s="134"/>
      <c r="J379" s="135">
        <f>ROUND(I379*H379,2)</f>
        <v>0</v>
      </c>
      <c r="K379" s="131" t="s">
        <v>137</v>
      </c>
      <c r="L379" s="32"/>
      <c r="M379" s="136" t="s">
        <v>1</v>
      </c>
      <c r="N379" s="137" t="s">
        <v>38</v>
      </c>
      <c r="P379" s="138">
        <f>O379*H379</f>
        <v>0</v>
      </c>
      <c r="Q379" s="138">
        <v>0</v>
      </c>
      <c r="R379" s="138">
        <f>Q379*H379</f>
        <v>0</v>
      </c>
      <c r="S379" s="138">
        <v>0</v>
      </c>
      <c r="T379" s="139">
        <f>S379*H379</f>
        <v>0</v>
      </c>
      <c r="AR379" s="140" t="s">
        <v>216</v>
      </c>
      <c r="AT379" s="140" t="s">
        <v>133</v>
      </c>
      <c r="AU379" s="140" t="s">
        <v>83</v>
      </c>
      <c r="AY379" s="17" t="s">
        <v>131</v>
      </c>
      <c r="BE379" s="141">
        <f>IF(N379="základní",J379,0)</f>
        <v>0</v>
      </c>
      <c r="BF379" s="141">
        <f>IF(N379="snížená",J379,0)</f>
        <v>0</v>
      </c>
      <c r="BG379" s="141">
        <f>IF(N379="zákl. přenesená",J379,0)</f>
        <v>0</v>
      </c>
      <c r="BH379" s="141">
        <f>IF(N379="sníž. přenesená",J379,0)</f>
        <v>0</v>
      </c>
      <c r="BI379" s="141">
        <f>IF(N379="nulová",J379,0)</f>
        <v>0</v>
      </c>
      <c r="BJ379" s="17" t="s">
        <v>81</v>
      </c>
      <c r="BK379" s="141">
        <f>ROUND(I379*H379,2)</f>
        <v>0</v>
      </c>
      <c r="BL379" s="17" t="s">
        <v>216</v>
      </c>
      <c r="BM379" s="140" t="s">
        <v>544</v>
      </c>
    </row>
    <row r="380" spans="2:65" s="12" customFormat="1" ht="12">
      <c r="B380" s="142"/>
      <c r="D380" s="143" t="s">
        <v>140</v>
      </c>
      <c r="E380" s="144" t="s">
        <v>1</v>
      </c>
      <c r="F380" s="145" t="s">
        <v>545</v>
      </c>
      <c r="H380" s="146">
        <v>263.78100000000001</v>
      </c>
      <c r="I380" s="147"/>
      <c r="L380" s="142"/>
      <c r="M380" s="148"/>
      <c r="T380" s="149"/>
      <c r="AT380" s="144" t="s">
        <v>140</v>
      </c>
      <c r="AU380" s="144" t="s">
        <v>83</v>
      </c>
      <c r="AV380" s="12" t="s">
        <v>83</v>
      </c>
      <c r="AW380" s="12" t="s">
        <v>30</v>
      </c>
      <c r="AX380" s="12" t="s">
        <v>81</v>
      </c>
      <c r="AY380" s="144" t="s">
        <v>131</v>
      </c>
    </row>
    <row r="381" spans="2:65" s="1" customFormat="1" ht="24.25" customHeight="1">
      <c r="B381" s="128"/>
      <c r="C381" s="129" t="s">
        <v>546</v>
      </c>
      <c r="D381" s="129" t="s">
        <v>133</v>
      </c>
      <c r="E381" s="130" t="s">
        <v>547</v>
      </c>
      <c r="F381" s="131" t="s">
        <v>548</v>
      </c>
      <c r="G381" s="132" t="s">
        <v>173</v>
      </c>
      <c r="H381" s="133">
        <v>19.931999999999999</v>
      </c>
      <c r="I381" s="134"/>
      <c r="J381" s="135">
        <f>ROUND(I381*H381,2)</f>
        <v>0</v>
      </c>
      <c r="K381" s="131" t="s">
        <v>137</v>
      </c>
      <c r="L381" s="32"/>
      <c r="M381" s="136" t="s">
        <v>1</v>
      </c>
      <c r="N381" s="137" t="s">
        <v>38</v>
      </c>
      <c r="P381" s="138">
        <f>O381*H381</f>
        <v>0</v>
      </c>
      <c r="Q381" s="138">
        <v>0</v>
      </c>
      <c r="R381" s="138">
        <f>Q381*H381</f>
        <v>0</v>
      </c>
      <c r="S381" s="138">
        <v>0</v>
      </c>
      <c r="T381" s="139">
        <f>S381*H381</f>
        <v>0</v>
      </c>
      <c r="AR381" s="140" t="s">
        <v>216</v>
      </c>
      <c r="AT381" s="140" t="s">
        <v>133</v>
      </c>
      <c r="AU381" s="140" t="s">
        <v>83</v>
      </c>
      <c r="AY381" s="17" t="s">
        <v>131</v>
      </c>
      <c r="BE381" s="141">
        <f>IF(N381="základní",J381,0)</f>
        <v>0</v>
      </c>
      <c r="BF381" s="141">
        <f>IF(N381="snížená",J381,0)</f>
        <v>0</v>
      </c>
      <c r="BG381" s="141">
        <f>IF(N381="zákl. přenesená",J381,0)</f>
        <v>0</v>
      </c>
      <c r="BH381" s="141">
        <f>IF(N381="sníž. přenesená",J381,0)</f>
        <v>0</v>
      </c>
      <c r="BI381" s="141">
        <f>IF(N381="nulová",J381,0)</f>
        <v>0</v>
      </c>
      <c r="BJ381" s="17" t="s">
        <v>81</v>
      </c>
      <c r="BK381" s="141">
        <f>ROUND(I381*H381,2)</f>
        <v>0</v>
      </c>
      <c r="BL381" s="17" t="s">
        <v>216</v>
      </c>
      <c r="BM381" s="140" t="s">
        <v>549</v>
      </c>
    </row>
    <row r="382" spans="2:65" s="12" customFormat="1" ht="12">
      <c r="B382" s="142"/>
      <c r="D382" s="143" t="s">
        <v>140</v>
      </c>
      <c r="E382" s="144" t="s">
        <v>1</v>
      </c>
      <c r="F382" s="145" t="s">
        <v>550</v>
      </c>
      <c r="H382" s="146">
        <v>19.931999999999999</v>
      </c>
      <c r="I382" s="147"/>
      <c r="L382" s="142"/>
      <c r="M382" s="148"/>
      <c r="T382" s="149"/>
      <c r="AT382" s="144" t="s">
        <v>140</v>
      </c>
      <c r="AU382" s="144" t="s">
        <v>83</v>
      </c>
      <c r="AV382" s="12" t="s">
        <v>83</v>
      </c>
      <c r="AW382" s="12" t="s">
        <v>30</v>
      </c>
      <c r="AX382" s="12" t="s">
        <v>81</v>
      </c>
      <c r="AY382" s="144" t="s">
        <v>131</v>
      </c>
    </row>
    <row r="383" spans="2:65" s="1" customFormat="1" ht="24.25" customHeight="1">
      <c r="B383" s="128"/>
      <c r="C383" s="150" t="s">
        <v>551</v>
      </c>
      <c r="D383" s="150" t="s">
        <v>177</v>
      </c>
      <c r="E383" s="151" t="s">
        <v>552</v>
      </c>
      <c r="F383" s="152" t="s">
        <v>962</v>
      </c>
      <c r="G383" s="153" t="s">
        <v>306</v>
      </c>
      <c r="H383" s="154">
        <v>3.8690000000000002</v>
      </c>
      <c r="I383" s="155"/>
      <c r="J383" s="156">
        <f>ROUND(I383*H383,2)</f>
        <v>0</v>
      </c>
      <c r="K383" s="152" t="s">
        <v>1</v>
      </c>
      <c r="L383" s="157"/>
      <c r="M383" s="158" t="s">
        <v>1</v>
      </c>
      <c r="N383" s="159" t="s">
        <v>38</v>
      </c>
      <c r="P383" s="138">
        <f>O383*H383</f>
        <v>0</v>
      </c>
      <c r="Q383" s="138">
        <v>2.222E-2</v>
      </c>
      <c r="R383" s="138">
        <f>Q383*H383</f>
        <v>8.5969180000000006E-2</v>
      </c>
      <c r="S383" s="138">
        <v>0</v>
      </c>
      <c r="T383" s="139">
        <f>S383*H383</f>
        <v>0</v>
      </c>
      <c r="AR383" s="140" t="s">
        <v>312</v>
      </c>
      <c r="AT383" s="140" t="s">
        <v>177</v>
      </c>
      <c r="AU383" s="140" t="s">
        <v>83</v>
      </c>
      <c r="AY383" s="17" t="s">
        <v>131</v>
      </c>
      <c r="BE383" s="141">
        <f>IF(N383="základní",J383,0)</f>
        <v>0</v>
      </c>
      <c r="BF383" s="141">
        <f>IF(N383="snížená",J383,0)</f>
        <v>0</v>
      </c>
      <c r="BG383" s="141">
        <f>IF(N383="zákl. přenesená",J383,0)</f>
        <v>0</v>
      </c>
      <c r="BH383" s="141">
        <f>IF(N383="sníž. přenesená",J383,0)</f>
        <v>0</v>
      </c>
      <c r="BI383" s="141">
        <f>IF(N383="nulová",J383,0)</f>
        <v>0</v>
      </c>
      <c r="BJ383" s="17" t="s">
        <v>81</v>
      </c>
      <c r="BK383" s="141">
        <f>ROUND(I383*H383,2)</f>
        <v>0</v>
      </c>
      <c r="BL383" s="17" t="s">
        <v>216</v>
      </c>
      <c r="BM383" s="140" t="s">
        <v>553</v>
      </c>
    </row>
    <row r="384" spans="2:65" s="12" customFormat="1" ht="12">
      <c r="B384" s="142"/>
      <c r="D384" s="143" t="s">
        <v>140</v>
      </c>
      <c r="E384" s="144" t="s">
        <v>1</v>
      </c>
      <c r="F384" s="145" t="s">
        <v>554</v>
      </c>
      <c r="H384" s="146">
        <v>3.8690000000000002</v>
      </c>
      <c r="I384" s="147"/>
      <c r="L384" s="142"/>
      <c r="M384" s="148"/>
      <c r="T384" s="149"/>
      <c r="AT384" s="144" t="s">
        <v>140</v>
      </c>
      <c r="AU384" s="144" t="s">
        <v>83</v>
      </c>
      <c r="AV384" s="12" t="s">
        <v>83</v>
      </c>
      <c r="AW384" s="12" t="s">
        <v>30</v>
      </c>
      <c r="AX384" s="12" t="s">
        <v>81</v>
      </c>
      <c r="AY384" s="144" t="s">
        <v>131</v>
      </c>
    </row>
    <row r="385" spans="2:65" s="1" customFormat="1" ht="24.25" customHeight="1">
      <c r="B385" s="128"/>
      <c r="C385" s="129" t="s">
        <v>555</v>
      </c>
      <c r="D385" s="129" t="s">
        <v>133</v>
      </c>
      <c r="E385" s="130" t="s">
        <v>556</v>
      </c>
      <c r="F385" s="131" t="s">
        <v>557</v>
      </c>
      <c r="G385" s="132" t="s">
        <v>173</v>
      </c>
      <c r="H385" s="133">
        <v>527.56200000000001</v>
      </c>
      <c r="I385" s="134"/>
      <c r="J385" s="135">
        <f>ROUND(I385*H385,2)</f>
        <v>0</v>
      </c>
      <c r="K385" s="131" t="s">
        <v>137</v>
      </c>
      <c r="L385" s="32"/>
      <c r="M385" s="136" t="s">
        <v>1</v>
      </c>
      <c r="N385" s="137" t="s">
        <v>38</v>
      </c>
      <c r="P385" s="138">
        <f>O385*H385</f>
        <v>0</v>
      </c>
      <c r="Q385" s="138">
        <v>4.0000000000000002E-4</v>
      </c>
      <c r="R385" s="138">
        <f>Q385*H385</f>
        <v>0.21102480000000001</v>
      </c>
      <c r="S385" s="138">
        <v>0</v>
      </c>
      <c r="T385" s="139">
        <f>S385*H385</f>
        <v>0</v>
      </c>
      <c r="AR385" s="140" t="s">
        <v>216</v>
      </c>
      <c r="AT385" s="140" t="s">
        <v>133</v>
      </c>
      <c r="AU385" s="140" t="s">
        <v>83</v>
      </c>
      <c r="AY385" s="17" t="s">
        <v>131</v>
      </c>
      <c r="BE385" s="141">
        <f>IF(N385="základní",J385,0)</f>
        <v>0</v>
      </c>
      <c r="BF385" s="141">
        <f>IF(N385="snížená",J385,0)</f>
        <v>0</v>
      </c>
      <c r="BG385" s="141">
        <f>IF(N385="zákl. přenesená",J385,0)</f>
        <v>0</v>
      </c>
      <c r="BH385" s="141">
        <f>IF(N385="sníž. přenesená",J385,0)</f>
        <v>0</v>
      </c>
      <c r="BI385" s="141">
        <f>IF(N385="nulová",J385,0)</f>
        <v>0</v>
      </c>
      <c r="BJ385" s="17" t="s">
        <v>81</v>
      </c>
      <c r="BK385" s="141">
        <f>ROUND(I385*H385,2)</f>
        <v>0</v>
      </c>
      <c r="BL385" s="17" t="s">
        <v>216</v>
      </c>
      <c r="BM385" s="140" t="s">
        <v>558</v>
      </c>
    </row>
    <row r="386" spans="2:65" s="12" customFormat="1" ht="12">
      <c r="B386" s="142"/>
      <c r="D386" s="143" t="s">
        <v>140</v>
      </c>
      <c r="E386" s="144" t="s">
        <v>1</v>
      </c>
      <c r="F386" s="145" t="s">
        <v>559</v>
      </c>
      <c r="H386" s="146">
        <v>527.56200000000001</v>
      </c>
      <c r="I386" s="147"/>
      <c r="L386" s="142"/>
      <c r="M386" s="148"/>
      <c r="T386" s="149"/>
      <c r="AT386" s="144" t="s">
        <v>140</v>
      </c>
      <c r="AU386" s="144" t="s">
        <v>83</v>
      </c>
      <c r="AV386" s="12" t="s">
        <v>83</v>
      </c>
      <c r="AW386" s="12" t="s">
        <v>30</v>
      </c>
      <c r="AX386" s="12" t="s">
        <v>81</v>
      </c>
      <c r="AY386" s="144" t="s">
        <v>131</v>
      </c>
    </row>
    <row r="387" spans="2:65" s="1" customFormat="1" ht="24.25" customHeight="1">
      <c r="B387" s="128"/>
      <c r="C387" s="129" t="s">
        <v>560</v>
      </c>
      <c r="D387" s="129" t="s">
        <v>133</v>
      </c>
      <c r="E387" s="130" t="s">
        <v>561</v>
      </c>
      <c r="F387" s="131" t="s">
        <v>562</v>
      </c>
      <c r="G387" s="132" t="s">
        <v>173</v>
      </c>
      <c r="H387" s="133">
        <v>39.863999999999997</v>
      </c>
      <c r="I387" s="134"/>
      <c r="J387" s="135">
        <f>ROUND(I387*H387,2)</f>
        <v>0</v>
      </c>
      <c r="K387" s="131" t="s">
        <v>137</v>
      </c>
      <c r="L387" s="32"/>
      <c r="M387" s="136" t="s">
        <v>1</v>
      </c>
      <c r="N387" s="137" t="s">
        <v>38</v>
      </c>
      <c r="P387" s="138">
        <f>O387*H387</f>
        <v>0</v>
      </c>
      <c r="Q387" s="138">
        <v>4.0000000000000002E-4</v>
      </c>
      <c r="R387" s="138">
        <f>Q387*H387</f>
        <v>1.5945600000000001E-2</v>
      </c>
      <c r="S387" s="138">
        <v>0</v>
      </c>
      <c r="T387" s="139">
        <f>S387*H387</f>
        <v>0</v>
      </c>
      <c r="AR387" s="140" t="s">
        <v>216</v>
      </c>
      <c r="AT387" s="140" t="s">
        <v>133</v>
      </c>
      <c r="AU387" s="140" t="s">
        <v>83</v>
      </c>
      <c r="AY387" s="17" t="s">
        <v>131</v>
      </c>
      <c r="BE387" s="141">
        <f>IF(N387="základní",J387,0)</f>
        <v>0</v>
      </c>
      <c r="BF387" s="141">
        <f>IF(N387="snížená",J387,0)</f>
        <v>0</v>
      </c>
      <c r="BG387" s="141">
        <f>IF(N387="zákl. přenesená",J387,0)</f>
        <v>0</v>
      </c>
      <c r="BH387" s="141">
        <f>IF(N387="sníž. přenesená",J387,0)</f>
        <v>0</v>
      </c>
      <c r="BI387" s="141">
        <f>IF(N387="nulová",J387,0)</f>
        <v>0</v>
      </c>
      <c r="BJ387" s="17" t="s">
        <v>81</v>
      </c>
      <c r="BK387" s="141">
        <f>ROUND(I387*H387,2)</f>
        <v>0</v>
      </c>
      <c r="BL387" s="17" t="s">
        <v>216</v>
      </c>
      <c r="BM387" s="140" t="s">
        <v>563</v>
      </c>
    </row>
    <row r="388" spans="2:65" s="12" customFormat="1" ht="12">
      <c r="B388" s="142"/>
      <c r="D388" s="143" t="s">
        <v>140</v>
      </c>
      <c r="E388" s="144" t="s">
        <v>1</v>
      </c>
      <c r="F388" s="145" t="s">
        <v>564</v>
      </c>
      <c r="H388" s="146">
        <v>39.863999999999997</v>
      </c>
      <c r="I388" s="147"/>
      <c r="L388" s="142"/>
      <c r="M388" s="148"/>
      <c r="T388" s="149"/>
      <c r="AT388" s="144" t="s">
        <v>140</v>
      </c>
      <c r="AU388" s="144" t="s">
        <v>83</v>
      </c>
      <c r="AV388" s="12" t="s">
        <v>83</v>
      </c>
      <c r="AW388" s="12" t="s">
        <v>30</v>
      </c>
      <c r="AX388" s="12" t="s">
        <v>81</v>
      </c>
      <c r="AY388" s="144" t="s">
        <v>131</v>
      </c>
    </row>
    <row r="389" spans="2:65" s="1" customFormat="1" ht="24.25" customHeight="1">
      <c r="B389" s="128"/>
      <c r="C389" s="150" t="s">
        <v>565</v>
      </c>
      <c r="D389" s="150" t="s">
        <v>177</v>
      </c>
      <c r="E389" s="151" t="s">
        <v>566</v>
      </c>
      <c r="F389" s="152" t="s">
        <v>963</v>
      </c>
      <c r="G389" s="153" t="s">
        <v>173</v>
      </c>
      <c r="H389" s="154">
        <v>661.33500000000004</v>
      </c>
      <c r="I389" s="155"/>
      <c r="J389" s="156">
        <f>ROUND(I389*H389,2)</f>
        <v>0</v>
      </c>
      <c r="K389" s="152" t="s">
        <v>1</v>
      </c>
      <c r="L389" s="157"/>
      <c r="M389" s="158" t="s">
        <v>1</v>
      </c>
      <c r="N389" s="159" t="s">
        <v>38</v>
      </c>
      <c r="P389" s="138">
        <f>O389*H389</f>
        <v>0</v>
      </c>
      <c r="Q389" s="138">
        <v>5.3E-3</v>
      </c>
      <c r="R389" s="138">
        <f>Q389*H389</f>
        <v>3.5050755000000002</v>
      </c>
      <c r="S389" s="138">
        <v>0</v>
      </c>
      <c r="T389" s="139">
        <f>S389*H389</f>
        <v>0</v>
      </c>
      <c r="AR389" s="140" t="s">
        <v>312</v>
      </c>
      <c r="AT389" s="140" t="s">
        <v>177</v>
      </c>
      <c r="AU389" s="140" t="s">
        <v>83</v>
      </c>
      <c r="AY389" s="17" t="s">
        <v>131</v>
      </c>
      <c r="BE389" s="141">
        <f>IF(N389="základní",J389,0)</f>
        <v>0</v>
      </c>
      <c r="BF389" s="141">
        <f>IF(N389="snížená",J389,0)</f>
        <v>0</v>
      </c>
      <c r="BG389" s="141">
        <f>IF(N389="zákl. přenesená",J389,0)</f>
        <v>0</v>
      </c>
      <c r="BH389" s="141">
        <f>IF(N389="sníž. přenesená",J389,0)</f>
        <v>0</v>
      </c>
      <c r="BI389" s="141">
        <f>IF(N389="nulová",J389,0)</f>
        <v>0</v>
      </c>
      <c r="BJ389" s="17" t="s">
        <v>81</v>
      </c>
      <c r="BK389" s="141">
        <f>ROUND(I389*H389,2)</f>
        <v>0</v>
      </c>
      <c r="BL389" s="17" t="s">
        <v>216</v>
      </c>
      <c r="BM389" s="140" t="s">
        <v>567</v>
      </c>
    </row>
    <row r="390" spans="2:65" s="12" customFormat="1" ht="12">
      <c r="B390" s="142"/>
      <c r="D390" s="143" t="s">
        <v>140</v>
      </c>
      <c r="E390" s="144" t="s">
        <v>1</v>
      </c>
      <c r="F390" s="145" t="s">
        <v>568</v>
      </c>
      <c r="H390" s="146">
        <v>567.42600000000004</v>
      </c>
      <c r="I390" s="147"/>
      <c r="L390" s="142"/>
      <c r="M390" s="148"/>
      <c r="T390" s="149"/>
      <c r="AT390" s="144" t="s">
        <v>140</v>
      </c>
      <c r="AU390" s="144" t="s">
        <v>83</v>
      </c>
      <c r="AV390" s="12" t="s">
        <v>83</v>
      </c>
      <c r="AW390" s="12" t="s">
        <v>30</v>
      </c>
      <c r="AX390" s="12" t="s">
        <v>81</v>
      </c>
      <c r="AY390" s="144" t="s">
        <v>131</v>
      </c>
    </row>
    <row r="391" spans="2:65" s="12" customFormat="1" ht="12">
      <c r="B391" s="142"/>
      <c r="D391" s="143" t="s">
        <v>140</v>
      </c>
      <c r="F391" s="145" t="s">
        <v>569</v>
      </c>
      <c r="H391" s="146">
        <v>661.33500000000004</v>
      </c>
      <c r="I391" s="147"/>
      <c r="L391" s="142"/>
      <c r="M391" s="148"/>
      <c r="T391" s="149"/>
      <c r="AT391" s="144" t="s">
        <v>140</v>
      </c>
      <c r="AU391" s="144" t="s">
        <v>83</v>
      </c>
      <c r="AV391" s="12" t="s">
        <v>83</v>
      </c>
      <c r="AW391" s="12" t="s">
        <v>3</v>
      </c>
      <c r="AX391" s="12" t="s">
        <v>81</v>
      </c>
      <c r="AY391" s="144" t="s">
        <v>131</v>
      </c>
    </row>
    <row r="392" spans="2:65" s="1" customFormat="1" ht="24.25" customHeight="1">
      <c r="B392" s="128"/>
      <c r="C392" s="129" t="s">
        <v>570</v>
      </c>
      <c r="D392" s="129" t="s">
        <v>133</v>
      </c>
      <c r="E392" s="130" t="s">
        <v>571</v>
      </c>
      <c r="F392" s="131" t="s">
        <v>572</v>
      </c>
      <c r="G392" s="132" t="s">
        <v>173</v>
      </c>
      <c r="H392" s="133">
        <v>99.66</v>
      </c>
      <c r="I392" s="134"/>
      <c r="J392" s="135">
        <f>ROUND(I392*H392,2)</f>
        <v>0</v>
      </c>
      <c r="K392" s="131" t="s">
        <v>137</v>
      </c>
      <c r="L392" s="32"/>
      <c r="M392" s="136" t="s">
        <v>1</v>
      </c>
      <c r="N392" s="137" t="s">
        <v>38</v>
      </c>
      <c r="P392" s="138">
        <f>O392*H392</f>
        <v>0</v>
      </c>
      <c r="Q392" s="138">
        <v>4.0000000000000002E-4</v>
      </c>
      <c r="R392" s="138">
        <f>Q392*H392</f>
        <v>3.9864000000000004E-2</v>
      </c>
      <c r="S392" s="138">
        <v>0</v>
      </c>
      <c r="T392" s="139">
        <f>S392*H392</f>
        <v>0</v>
      </c>
      <c r="AR392" s="140" t="s">
        <v>216</v>
      </c>
      <c r="AT392" s="140" t="s">
        <v>133</v>
      </c>
      <c r="AU392" s="140" t="s">
        <v>83</v>
      </c>
      <c r="AY392" s="17" t="s">
        <v>131</v>
      </c>
      <c r="BE392" s="141">
        <f>IF(N392="základní",J392,0)</f>
        <v>0</v>
      </c>
      <c r="BF392" s="141">
        <f>IF(N392="snížená",J392,0)</f>
        <v>0</v>
      </c>
      <c r="BG392" s="141">
        <f>IF(N392="zákl. přenesená",J392,0)</f>
        <v>0</v>
      </c>
      <c r="BH392" s="141">
        <f>IF(N392="sníž. přenesená",J392,0)</f>
        <v>0</v>
      </c>
      <c r="BI392" s="141">
        <f>IF(N392="nulová",J392,0)</f>
        <v>0</v>
      </c>
      <c r="BJ392" s="17" t="s">
        <v>81</v>
      </c>
      <c r="BK392" s="141">
        <f>ROUND(I392*H392,2)</f>
        <v>0</v>
      </c>
      <c r="BL392" s="17" t="s">
        <v>216</v>
      </c>
      <c r="BM392" s="140" t="s">
        <v>573</v>
      </c>
    </row>
    <row r="393" spans="2:65" s="12" customFormat="1" ht="12">
      <c r="B393" s="142"/>
      <c r="D393" s="143" t="s">
        <v>140</v>
      </c>
      <c r="E393" s="144" t="s">
        <v>1</v>
      </c>
      <c r="F393" s="145" t="s">
        <v>574</v>
      </c>
      <c r="H393" s="146">
        <v>99.66</v>
      </c>
      <c r="I393" s="147"/>
      <c r="L393" s="142"/>
      <c r="M393" s="148"/>
      <c r="T393" s="149"/>
      <c r="AT393" s="144" t="s">
        <v>140</v>
      </c>
      <c r="AU393" s="144" t="s">
        <v>83</v>
      </c>
      <c r="AV393" s="12" t="s">
        <v>83</v>
      </c>
      <c r="AW393" s="12" t="s">
        <v>30</v>
      </c>
      <c r="AX393" s="12" t="s">
        <v>81</v>
      </c>
      <c r="AY393" s="144" t="s">
        <v>131</v>
      </c>
    </row>
    <row r="394" spans="2:65" s="1" customFormat="1" ht="24.25" customHeight="1">
      <c r="B394" s="128"/>
      <c r="C394" s="129" t="s">
        <v>575</v>
      </c>
      <c r="D394" s="129" t="s">
        <v>133</v>
      </c>
      <c r="E394" s="130" t="s">
        <v>576</v>
      </c>
      <c r="F394" s="131" t="s">
        <v>577</v>
      </c>
      <c r="G394" s="132" t="s">
        <v>578</v>
      </c>
      <c r="H394" s="173"/>
      <c r="I394" s="134"/>
      <c r="J394" s="135">
        <f>ROUND(I394*H394,2)</f>
        <v>0</v>
      </c>
      <c r="K394" s="131" t="s">
        <v>137</v>
      </c>
      <c r="L394" s="32"/>
      <c r="M394" s="136" t="s">
        <v>1</v>
      </c>
      <c r="N394" s="137" t="s">
        <v>38</v>
      </c>
      <c r="P394" s="138">
        <f>O394*H394</f>
        <v>0</v>
      </c>
      <c r="Q394" s="138">
        <v>0</v>
      </c>
      <c r="R394" s="138">
        <f>Q394*H394</f>
        <v>0</v>
      </c>
      <c r="S394" s="138">
        <v>0</v>
      </c>
      <c r="T394" s="139">
        <f>S394*H394</f>
        <v>0</v>
      </c>
      <c r="AR394" s="140" t="s">
        <v>216</v>
      </c>
      <c r="AT394" s="140" t="s">
        <v>133</v>
      </c>
      <c r="AU394" s="140" t="s">
        <v>83</v>
      </c>
      <c r="AY394" s="17" t="s">
        <v>131</v>
      </c>
      <c r="BE394" s="141">
        <f>IF(N394="základní",J394,0)</f>
        <v>0</v>
      </c>
      <c r="BF394" s="141">
        <f>IF(N394="snížená",J394,0)</f>
        <v>0</v>
      </c>
      <c r="BG394" s="141">
        <f>IF(N394="zákl. přenesená",J394,0)</f>
        <v>0</v>
      </c>
      <c r="BH394" s="141">
        <f>IF(N394="sníž. přenesená",J394,0)</f>
        <v>0</v>
      </c>
      <c r="BI394" s="141">
        <f>IF(N394="nulová",J394,0)</f>
        <v>0</v>
      </c>
      <c r="BJ394" s="17" t="s">
        <v>81</v>
      </c>
      <c r="BK394" s="141">
        <f>ROUND(I394*H394,2)</f>
        <v>0</v>
      </c>
      <c r="BL394" s="17" t="s">
        <v>216</v>
      </c>
      <c r="BM394" s="140" t="s">
        <v>579</v>
      </c>
    </row>
    <row r="395" spans="2:65" s="11" customFormat="1" ht="22.75" customHeight="1">
      <c r="B395" s="116"/>
      <c r="D395" s="117" t="s">
        <v>72</v>
      </c>
      <c r="E395" s="126" t="s">
        <v>580</v>
      </c>
      <c r="F395" s="126" t="s">
        <v>581</v>
      </c>
      <c r="I395" s="119"/>
      <c r="J395" s="127">
        <f>BK395</f>
        <v>0</v>
      </c>
      <c r="L395" s="116"/>
      <c r="M395" s="121"/>
      <c r="P395" s="122">
        <f>SUM(P396:P414)</f>
        <v>0</v>
      </c>
      <c r="R395" s="122">
        <f>SUM(R396:R414)</f>
        <v>3.6302135800000004</v>
      </c>
      <c r="T395" s="123">
        <f>SUM(T396:T414)</f>
        <v>0</v>
      </c>
      <c r="AR395" s="117" t="s">
        <v>83</v>
      </c>
      <c r="AT395" s="124" t="s">
        <v>72</v>
      </c>
      <c r="AU395" s="124" t="s">
        <v>81</v>
      </c>
      <c r="AY395" s="117" t="s">
        <v>131</v>
      </c>
      <c r="BK395" s="125">
        <f>SUM(BK396:BK414)</f>
        <v>0</v>
      </c>
    </row>
    <row r="396" spans="2:65" s="1" customFormat="1" ht="24.25" customHeight="1">
      <c r="B396" s="128"/>
      <c r="C396" s="129" t="s">
        <v>582</v>
      </c>
      <c r="D396" s="129" t="s">
        <v>133</v>
      </c>
      <c r="E396" s="130" t="s">
        <v>583</v>
      </c>
      <c r="F396" s="131" t="s">
        <v>584</v>
      </c>
      <c r="G396" s="132" t="s">
        <v>173</v>
      </c>
      <c r="H396" s="133">
        <v>148.26</v>
      </c>
      <c r="I396" s="134"/>
      <c r="J396" s="135">
        <f>ROUND(I396*H396,2)</f>
        <v>0</v>
      </c>
      <c r="K396" s="131" t="s">
        <v>137</v>
      </c>
      <c r="L396" s="32"/>
      <c r="M396" s="136" t="s">
        <v>1</v>
      </c>
      <c r="N396" s="137" t="s">
        <v>38</v>
      </c>
      <c r="P396" s="138">
        <f>O396*H396</f>
        <v>0</v>
      </c>
      <c r="Q396" s="138">
        <v>0</v>
      </c>
      <c r="R396" s="138">
        <f>Q396*H396</f>
        <v>0</v>
      </c>
      <c r="S396" s="138">
        <v>0</v>
      </c>
      <c r="T396" s="139">
        <f>S396*H396</f>
        <v>0</v>
      </c>
      <c r="AR396" s="140" t="s">
        <v>216</v>
      </c>
      <c r="AT396" s="140" t="s">
        <v>133</v>
      </c>
      <c r="AU396" s="140" t="s">
        <v>83</v>
      </c>
      <c r="AY396" s="17" t="s">
        <v>131</v>
      </c>
      <c r="BE396" s="141">
        <f>IF(N396="základní",J396,0)</f>
        <v>0</v>
      </c>
      <c r="BF396" s="141">
        <f>IF(N396="snížená",J396,0)</f>
        <v>0</v>
      </c>
      <c r="BG396" s="141">
        <f>IF(N396="zákl. přenesená",J396,0)</f>
        <v>0</v>
      </c>
      <c r="BH396" s="141">
        <f>IF(N396="sníž. přenesená",J396,0)</f>
        <v>0</v>
      </c>
      <c r="BI396" s="141">
        <f>IF(N396="nulová",J396,0)</f>
        <v>0</v>
      </c>
      <c r="BJ396" s="17" t="s">
        <v>81</v>
      </c>
      <c r="BK396" s="141">
        <f>ROUND(I396*H396,2)</f>
        <v>0</v>
      </c>
      <c r="BL396" s="17" t="s">
        <v>216</v>
      </c>
      <c r="BM396" s="140" t="s">
        <v>585</v>
      </c>
    </row>
    <row r="397" spans="2:65" s="12" customFormat="1" ht="12">
      <c r="B397" s="142"/>
      <c r="D397" s="143" t="s">
        <v>140</v>
      </c>
      <c r="E397" s="144" t="s">
        <v>1</v>
      </c>
      <c r="F397" s="145" t="s">
        <v>460</v>
      </c>
      <c r="H397" s="146">
        <v>115.08</v>
      </c>
      <c r="I397" s="147"/>
      <c r="L397" s="142"/>
      <c r="M397" s="148"/>
      <c r="T397" s="149"/>
      <c r="AT397" s="144" t="s">
        <v>140</v>
      </c>
      <c r="AU397" s="144" t="s">
        <v>83</v>
      </c>
      <c r="AV397" s="12" t="s">
        <v>83</v>
      </c>
      <c r="AW397" s="12" t="s">
        <v>30</v>
      </c>
      <c r="AX397" s="12" t="s">
        <v>73</v>
      </c>
      <c r="AY397" s="144" t="s">
        <v>131</v>
      </c>
    </row>
    <row r="398" spans="2:65" s="12" customFormat="1" ht="12">
      <c r="B398" s="142"/>
      <c r="D398" s="143" t="s">
        <v>140</v>
      </c>
      <c r="E398" s="144" t="s">
        <v>1</v>
      </c>
      <c r="F398" s="145" t="s">
        <v>461</v>
      </c>
      <c r="H398" s="146">
        <v>24</v>
      </c>
      <c r="I398" s="147"/>
      <c r="L398" s="142"/>
      <c r="M398" s="148"/>
      <c r="T398" s="149"/>
      <c r="AT398" s="144" t="s">
        <v>140</v>
      </c>
      <c r="AU398" s="144" t="s">
        <v>83</v>
      </c>
      <c r="AV398" s="12" t="s">
        <v>83</v>
      </c>
      <c r="AW398" s="12" t="s">
        <v>30</v>
      </c>
      <c r="AX398" s="12" t="s">
        <v>73</v>
      </c>
      <c r="AY398" s="144" t="s">
        <v>131</v>
      </c>
    </row>
    <row r="399" spans="2:65" s="12" customFormat="1" ht="12">
      <c r="B399" s="142"/>
      <c r="D399" s="143" t="s">
        <v>140</v>
      </c>
      <c r="E399" s="144" t="s">
        <v>1</v>
      </c>
      <c r="F399" s="145" t="s">
        <v>462</v>
      </c>
      <c r="H399" s="146">
        <v>9.18</v>
      </c>
      <c r="I399" s="147"/>
      <c r="L399" s="142"/>
      <c r="M399" s="148"/>
      <c r="T399" s="149"/>
      <c r="AT399" s="144" t="s">
        <v>140</v>
      </c>
      <c r="AU399" s="144" t="s">
        <v>83</v>
      </c>
      <c r="AV399" s="12" t="s">
        <v>83</v>
      </c>
      <c r="AW399" s="12" t="s">
        <v>30</v>
      </c>
      <c r="AX399" s="12" t="s">
        <v>73</v>
      </c>
      <c r="AY399" s="144" t="s">
        <v>131</v>
      </c>
    </row>
    <row r="400" spans="2:65" s="13" customFormat="1" ht="12">
      <c r="B400" s="160"/>
      <c r="D400" s="143" t="s">
        <v>140</v>
      </c>
      <c r="E400" s="161" t="s">
        <v>1</v>
      </c>
      <c r="F400" s="162" t="s">
        <v>201</v>
      </c>
      <c r="H400" s="163">
        <v>148.26</v>
      </c>
      <c r="I400" s="164"/>
      <c r="L400" s="160"/>
      <c r="M400" s="165"/>
      <c r="T400" s="166"/>
      <c r="AT400" s="161" t="s">
        <v>140</v>
      </c>
      <c r="AU400" s="161" t="s">
        <v>83</v>
      </c>
      <c r="AV400" s="13" t="s">
        <v>138</v>
      </c>
      <c r="AW400" s="13" t="s">
        <v>30</v>
      </c>
      <c r="AX400" s="13" t="s">
        <v>81</v>
      </c>
      <c r="AY400" s="161" t="s">
        <v>131</v>
      </c>
    </row>
    <row r="401" spans="2:65" s="1" customFormat="1" ht="24.25" customHeight="1">
      <c r="B401" s="128"/>
      <c r="C401" s="150" t="s">
        <v>586</v>
      </c>
      <c r="D401" s="150" t="s">
        <v>177</v>
      </c>
      <c r="E401" s="151" t="s">
        <v>587</v>
      </c>
      <c r="F401" s="152" t="s">
        <v>588</v>
      </c>
      <c r="G401" s="153" t="s">
        <v>173</v>
      </c>
      <c r="H401" s="154">
        <v>155.673</v>
      </c>
      <c r="I401" s="155"/>
      <c r="J401" s="156">
        <f>ROUND(I401*H401,2)</f>
        <v>0</v>
      </c>
      <c r="K401" s="152" t="s">
        <v>137</v>
      </c>
      <c r="L401" s="157"/>
      <c r="M401" s="158" t="s">
        <v>1</v>
      </c>
      <c r="N401" s="159" t="s">
        <v>38</v>
      </c>
      <c r="P401" s="138">
        <f>O401*H401</f>
        <v>0</v>
      </c>
      <c r="Q401" s="138">
        <v>3.0000000000000001E-3</v>
      </c>
      <c r="R401" s="138">
        <f>Q401*H401</f>
        <v>0.46701900000000002</v>
      </c>
      <c r="S401" s="138">
        <v>0</v>
      </c>
      <c r="T401" s="139">
        <f>S401*H401</f>
        <v>0</v>
      </c>
      <c r="AR401" s="140" t="s">
        <v>312</v>
      </c>
      <c r="AT401" s="140" t="s">
        <v>177</v>
      </c>
      <c r="AU401" s="140" t="s">
        <v>83</v>
      </c>
      <c r="AY401" s="17" t="s">
        <v>131</v>
      </c>
      <c r="BE401" s="141">
        <f>IF(N401="základní",J401,0)</f>
        <v>0</v>
      </c>
      <c r="BF401" s="141">
        <f>IF(N401="snížená",J401,0)</f>
        <v>0</v>
      </c>
      <c r="BG401" s="141">
        <f>IF(N401="zákl. přenesená",J401,0)</f>
        <v>0</v>
      </c>
      <c r="BH401" s="141">
        <f>IF(N401="sníž. přenesená",J401,0)</f>
        <v>0</v>
      </c>
      <c r="BI401" s="141">
        <f>IF(N401="nulová",J401,0)</f>
        <v>0</v>
      </c>
      <c r="BJ401" s="17" t="s">
        <v>81</v>
      </c>
      <c r="BK401" s="141">
        <f>ROUND(I401*H401,2)</f>
        <v>0</v>
      </c>
      <c r="BL401" s="17" t="s">
        <v>216</v>
      </c>
      <c r="BM401" s="140" t="s">
        <v>589</v>
      </c>
    </row>
    <row r="402" spans="2:65" s="12" customFormat="1" ht="12">
      <c r="B402" s="142"/>
      <c r="D402" s="143" t="s">
        <v>140</v>
      </c>
      <c r="F402" s="145" t="s">
        <v>590</v>
      </c>
      <c r="H402" s="146">
        <v>155.673</v>
      </c>
      <c r="I402" s="147"/>
      <c r="L402" s="142"/>
      <c r="M402" s="148"/>
      <c r="T402" s="149"/>
      <c r="AT402" s="144" t="s">
        <v>140</v>
      </c>
      <c r="AU402" s="144" t="s">
        <v>83</v>
      </c>
      <c r="AV402" s="12" t="s">
        <v>83</v>
      </c>
      <c r="AW402" s="12" t="s">
        <v>3</v>
      </c>
      <c r="AX402" s="12" t="s">
        <v>81</v>
      </c>
      <c r="AY402" s="144" t="s">
        <v>131</v>
      </c>
    </row>
    <row r="403" spans="2:65" s="1" customFormat="1" ht="37.75" customHeight="1">
      <c r="B403" s="128"/>
      <c r="C403" s="129" t="s">
        <v>591</v>
      </c>
      <c r="D403" s="129" t="s">
        <v>133</v>
      </c>
      <c r="E403" s="130" t="s">
        <v>592</v>
      </c>
      <c r="F403" s="131" t="s">
        <v>593</v>
      </c>
      <c r="G403" s="132" t="s">
        <v>173</v>
      </c>
      <c r="H403" s="133">
        <v>90.379000000000005</v>
      </c>
      <c r="I403" s="134"/>
      <c r="J403" s="135">
        <f>ROUND(I403*H403,2)</f>
        <v>0</v>
      </c>
      <c r="K403" s="131" t="s">
        <v>137</v>
      </c>
      <c r="L403" s="32"/>
      <c r="M403" s="136" t="s">
        <v>1</v>
      </c>
      <c r="N403" s="137" t="s">
        <v>38</v>
      </c>
      <c r="P403" s="138">
        <f>O403*H403</f>
        <v>0</v>
      </c>
      <c r="Q403" s="138">
        <v>6.3E-3</v>
      </c>
      <c r="R403" s="138">
        <f>Q403*H403</f>
        <v>0.56938770000000005</v>
      </c>
      <c r="S403" s="138">
        <v>0</v>
      </c>
      <c r="T403" s="139">
        <f>S403*H403</f>
        <v>0</v>
      </c>
      <c r="AR403" s="140" t="s">
        <v>216</v>
      </c>
      <c r="AT403" s="140" t="s">
        <v>133</v>
      </c>
      <c r="AU403" s="140" t="s">
        <v>83</v>
      </c>
      <c r="AY403" s="17" t="s">
        <v>131</v>
      </c>
      <c r="BE403" s="141">
        <f>IF(N403="základní",J403,0)</f>
        <v>0</v>
      </c>
      <c r="BF403" s="141">
        <f>IF(N403="snížená",J403,0)</f>
        <v>0</v>
      </c>
      <c r="BG403" s="141">
        <f>IF(N403="zákl. přenesená",J403,0)</f>
        <v>0</v>
      </c>
      <c r="BH403" s="141">
        <f>IF(N403="sníž. přenesená",J403,0)</f>
        <v>0</v>
      </c>
      <c r="BI403" s="141">
        <f>IF(N403="nulová",J403,0)</f>
        <v>0</v>
      </c>
      <c r="BJ403" s="17" t="s">
        <v>81</v>
      </c>
      <c r="BK403" s="141">
        <f>ROUND(I403*H403,2)</f>
        <v>0</v>
      </c>
      <c r="BL403" s="17" t="s">
        <v>216</v>
      </c>
      <c r="BM403" s="140" t="s">
        <v>594</v>
      </c>
    </row>
    <row r="404" spans="2:65" s="12" customFormat="1" ht="12">
      <c r="B404" s="142"/>
      <c r="D404" s="143" t="s">
        <v>140</v>
      </c>
      <c r="E404" s="144" t="s">
        <v>1</v>
      </c>
      <c r="F404" s="145" t="s">
        <v>389</v>
      </c>
      <c r="H404" s="146">
        <v>51.886000000000003</v>
      </c>
      <c r="I404" s="147"/>
      <c r="L404" s="142"/>
      <c r="M404" s="148"/>
      <c r="T404" s="149"/>
      <c r="AT404" s="144" t="s">
        <v>140</v>
      </c>
      <c r="AU404" s="144" t="s">
        <v>83</v>
      </c>
      <c r="AV404" s="12" t="s">
        <v>83</v>
      </c>
      <c r="AW404" s="12" t="s">
        <v>30</v>
      </c>
      <c r="AX404" s="12" t="s">
        <v>73</v>
      </c>
      <c r="AY404" s="144" t="s">
        <v>131</v>
      </c>
    </row>
    <row r="405" spans="2:65" s="12" customFormat="1" ht="12">
      <c r="B405" s="142"/>
      <c r="D405" s="143" t="s">
        <v>140</v>
      </c>
      <c r="E405" s="144" t="s">
        <v>1</v>
      </c>
      <c r="F405" s="145" t="s">
        <v>390</v>
      </c>
      <c r="H405" s="146">
        <v>38.493000000000002</v>
      </c>
      <c r="I405" s="147"/>
      <c r="L405" s="142"/>
      <c r="M405" s="148"/>
      <c r="T405" s="149"/>
      <c r="AT405" s="144" t="s">
        <v>140</v>
      </c>
      <c r="AU405" s="144" t="s">
        <v>83</v>
      </c>
      <c r="AV405" s="12" t="s">
        <v>83</v>
      </c>
      <c r="AW405" s="12" t="s">
        <v>30</v>
      </c>
      <c r="AX405" s="12" t="s">
        <v>73</v>
      </c>
      <c r="AY405" s="144" t="s">
        <v>131</v>
      </c>
    </row>
    <row r="406" spans="2:65" s="13" customFormat="1" ht="12">
      <c r="B406" s="160"/>
      <c r="D406" s="143" t="s">
        <v>140</v>
      </c>
      <c r="E406" s="161" t="s">
        <v>1</v>
      </c>
      <c r="F406" s="162" t="s">
        <v>201</v>
      </c>
      <c r="H406" s="163">
        <v>90.379000000000005</v>
      </c>
      <c r="I406" s="164"/>
      <c r="L406" s="160"/>
      <c r="M406" s="165"/>
      <c r="T406" s="166"/>
      <c r="AT406" s="161" t="s">
        <v>140</v>
      </c>
      <c r="AU406" s="161" t="s">
        <v>83</v>
      </c>
      <c r="AV406" s="13" t="s">
        <v>138</v>
      </c>
      <c r="AW406" s="13" t="s">
        <v>30</v>
      </c>
      <c r="AX406" s="13" t="s">
        <v>81</v>
      </c>
      <c r="AY406" s="161" t="s">
        <v>131</v>
      </c>
    </row>
    <row r="407" spans="2:65" s="1" customFormat="1" ht="24.25" customHeight="1">
      <c r="B407" s="128"/>
      <c r="C407" s="150" t="s">
        <v>595</v>
      </c>
      <c r="D407" s="150" t="s">
        <v>177</v>
      </c>
      <c r="E407" s="151" t="s">
        <v>596</v>
      </c>
      <c r="F407" s="152" t="s">
        <v>597</v>
      </c>
      <c r="G407" s="153" t="s">
        <v>173</v>
      </c>
      <c r="H407" s="154">
        <v>94.897999999999996</v>
      </c>
      <c r="I407" s="155"/>
      <c r="J407" s="156">
        <f>ROUND(I407*H407,2)</f>
        <v>0</v>
      </c>
      <c r="K407" s="152" t="s">
        <v>137</v>
      </c>
      <c r="L407" s="157"/>
      <c r="M407" s="158" t="s">
        <v>1</v>
      </c>
      <c r="N407" s="159" t="s">
        <v>38</v>
      </c>
      <c r="P407" s="138">
        <f>O407*H407</f>
        <v>0</v>
      </c>
      <c r="Q407" s="138">
        <v>4.5599999999999998E-3</v>
      </c>
      <c r="R407" s="138">
        <f>Q407*H407</f>
        <v>0.43273487999999999</v>
      </c>
      <c r="S407" s="138">
        <v>0</v>
      </c>
      <c r="T407" s="139">
        <f>S407*H407</f>
        <v>0</v>
      </c>
      <c r="AR407" s="140" t="s">
        <v>312</v>
      </c>
      <c r="AT407" s="140" t="s">
        <v>177</v>
      </c>
      <c r="AU407" s="140" t="s">
        <v>83</v>
      </c>
      <c r="AY407" s="17" t="s">
        <v>131</v>
      </c>
      <c r="BE407" s="141">
        <f>IF(N407="základní",J407,0)</f>
        <v>0</v>
      </c>
      <c r="BF407" s="141">
        <f>IF(N407="snížená",J407,0)</f>
        <v>0</v>
      </c>
      <c r="BG407" s="141">
        <f>IF(N407="zákl. přenesená",J407,0)</f>
        <v>0</v>
      </c>
      <c r="BH407" s="141">
        <f>IF(N407="sníž. přenesená",J407,0)</f>
        <v>0</v>
      </c>
      <c r="BI407" s="141">
        <f>IF(N407="nulová",J407,0)</f>
        <v>0</v>
      </c>
      <c r="BJ407" s="17" t="s">
        <v>81</v>
      </c>
      <c r="BK407" s="141">
        <f>ROUND(I407*H407,2)</f>
        <v>0</v>
      </c>
      <c r="BL407" s="17" t="s">
        <v>216</v>
      </c>
      <c r="BM407" s="140" t="s">
        <v>598</v>
      </c>
    </row>
    <row r="408" spans="2:65" s="12" customFormat="1" ht="12">
      <c r="B408" s="142"/>
      <c r="D408" s="143" t="s">
        <v>140</v>
      </c>
      <c r="E408" s="144" t="s">
        <v>1</v>
      </c>
      <c r="F408" s="145" t="s">
        <v>599</v>
      </c>
      <c r="H408" s="146">
        <v>90.379000000000005</v>
      </c>
      <c r="I408" s="147"/>
      <c r="L408" s="142"/>
      <c r="M408" s="148"/>
      <c r="T408" s="149"/>
      <c r="AT408" s="144" t="s">
        <v>140</v>
      </c>
      <c r="AU408" s="144" t="s">
        <v>83</v>
      </c>
      <c r="AV408" s="12" t="s">
        <v>83</v>
      </c>
      <c r="AW408" s="12" t="s">
        <v>30</v>
      </c>
      <c r="AX408" s="12" t="s">
        <v>81</v>
      </c>
      <c r="AY408" s="144" t="s">
        <v>131</v>
      </c>
    </row>
    <row r="409" spans="2:65" s="12" customFormat="1" ht="12">
      <c r="B409" s="142"/>
      <c r="D409" s="143" t="s">
        <v>140</v>
      </c>
      <c r="F409" s="145" t="s">
        <v>600</v>
      </c>
      <c r="H409" s="146">
        <v>94.897999999999996</v>
      </c>
      <c r="I409" s="147"/>
      <c r="L409" s="142"/>
      <c r="M409" s="148"/>
      <c r="T409" s="149"/>
      <c r="AT409" s="144" t="s">
        <v>140</v>
      </c>
      <c r="AU409" s="144" t="s">
        <v>83</v>
      </c>
      <c r="AV409" s="12" t="s">
        <v>83</v>
      </c>
      <c r="AW409" s="12" t="s">
        <v>3</v>
      </c>
      <c r="AX409" s="12" t="s">
        <v>81</v>
      </c>
      <c r="AY409" s="144" t="s">
        <v>131</v>
      </c>
    </row>
    <row r="410" spans="2:65" s="1" customFormat="1" ht="24.25" customHeight="1">
      <c r="B410" s="128"/>
      <c r="C410" s="129" t="s">
        <v>601</v>
      </c>
      <c r="D410" s="129" t="s">
        <v>133</v>
      </c>
      <c r="E410" s="130" t="s">
        <v>602</v>
      </c>
      <c r="F410" s="131" t="s">
        <v>603</v>
      </c>
      <c r="G410" s="132" t="s">
        <v>173</v>
      </c>
      <c r="H410" s="133">
        <v>264.83699999999999</v>
      </c>
      <c r="I410" s="134"/>
      <c r="J410" s="135">
        <f>ROUND(I410*H410,2)</f>
        <v>0</v>
      </c>
      <c r="K410" s="131" t="s">
        <v>137</v>
      </c>
      <c r="L410" s="32"/>
      <c r="M410" s="136" t="s">
        <v>1</v>
      </c>
      <c r="N410" s="137" t="s">
        <v>38</v>
      </c>
      <c r="P410" s="138">
        <f>O410*H410</f>
        <v>0</v>
      </c>
      <c r="Q410" s="138">
        <v>0</v>
      </c>
      <c r="R410" s="138">
        <f>Q410*H410</f>
        <v>0</v>
      </c>
      <c r="S410" s="138">
        <v>0</v>
      </c>
      <c r="T410" s="139">
        <f>S410*H410</f>
        <v>0</v>
      </c>
      <c r="AR410" s="140" t="s">
        <v>216</v>
      </c>
      <c r="AT410" s="140" t="s">
        <v>133</v>
      </c>
      <c r="AU410" s="140" t="s">
        <v>83</v>
      </c>
      <c r="AY410" s="17" t="s">
        <v>131</v>
      </c>
      <c r="BE410" s="141">
        <f>IF(N410="základní",J410,0)</f>
        <v>0</v>
      </c>
      <c r="BF410" s="141">
        <f>IF(N410="snížená",J410,0)</f>
        <v>0</v>
      </c>
      <c r="BG410" s="141">
        <f>IF(N410="zákl. přenesená",J410,0)</f>
        <v>0</v>
      </c>
      <c r="BH410" s="141">
        <f>IF(N410="sníž. přenesená",J410,0)</f>
        <v>0</v>
      </c>
      <c r="BI410" s="141">
        <f>IF(N410="nulová",J410,0)</f>
        <v>0</v>
      </c>
      <c r="BJ410" s="17" t="s">
        <v>81</v>
      </c>
      <c r="BK410" s="141">
        <f>ROUND(I410*H410,2)</f>
        <v>0</v>
      </c>
      <c r="BL410" s="17" t="s">
        <v>216</v>
      </c>
      <c r="BM410" s="140" t="s">
        <v>604</v>
      </c>
    </row>
    <row r="411" spans="2:65" s="12" customFormat="1" ht="12">
      <c r="B411" s="142"/>
      <c r="D411" s="143" t="s">
        <v>140</v>
      </c>
      <c r="E411" s="144" t="s">
        <v>1</v>
      </c>
      <c r="F411" s="145" t="s">
        <v>605</v>
      </c>
      <c r="H411" s="146">
        <v>264.83699999999999</v>
      </c>
      <c r="I411" s="147"/>
      <c r="L411" s="142"/>
      <c r="M411" s="148"/>
      <c r="T411" s="149"/>
      <c r="AT411" s="144" t="s">
        <v>140</v>
      </c>
      <c r="AU411" s="144" t="s">
        <v>83</v>
      </c>
      <c r="AV411" s="12" t="s">
        <v>83</v>
      </c>
      <c r="AW411" s="12" t="s">
        <v>30</v>
      </c>
      <c r="AX411" s="12" t="s">
        <v>81</v>
      </c>
      <c r="AY411" s="144" t="s">
        <v>131</v>
      </c>
    </row>
    <row r="412" spans="2:65" s="1" customFormat="1" ht="24.25" customHeight="1">
      <c r="B412" s="128"/>
      <c r="C412" s="150" t="s">
        <v>606</v>
      </c>
      <c r="D412" s="150" t="s">
        <v>177</v>
      </c>
      <c r="E412" s="151" t="s">
        <v>607</v>
      </c>
      <c r="F412" s="152" t="s">
        <v>608</v>
      </c>
      <c r="G412" s="153" t="s">
        <v>173</v>
      </c>
      <c r="H412" s="154">
        <v>270.13400000000001</v>
      </c>
      <c r="I412" s="155"/>
      <c r="J412" s="156">
        <f>ROUND(I412*H412,2)</f>
        <v>0</v>
      </c>
      <c r="K412" s="152" t="s">
        <v>137</v>
      </c>
      <c r="L412" s="157"/>
      <c r="M412" s="158" t="s">
        <v>1</v>
      </c>
      <c r="N412" s="159" t="s">
        <v>38</v>
      </c>
      <c r="P412" s="138">
        <f>O412*H412</f>
        <v>0</v>
      </c>
      <c r="Q412" s="138">
        <v>8.0000000000000002E-3</v>
      </c>
      <c r="R412" s="138">
        <f>Q412*H412</f>
        <v>2.1610720000000003</v>
      </c>
      <c r="S412" s="138">
        <v>0</v>
      </c>
      <c r="T412" s="139">
        <f>S412*H412</f>
        <v>0</v>
      </c>
      <c r="AR412" s="140" t="s">
        <v>312</v>
      </c>
      <c r="AT412" s="140" t="s">
        <v>177</v>
      </c>
      <c r="AU412" s="140" t="s">
        <v>83</v>
      </c>
      <c r="AY412" s="17" t="s">
        <v>131</v>
      </c>
      <c r="BE412" s="141">
        <f>IF(N412="základní",J412,0)</f>
        <v>0</v>
      </c>
      <c r="BF412" s="141">
        <f>IF(N412="snížená",J412,0)</f>
        <v>0</v>
      </c>
      <c r="BG412" s="141">
        <f>IF(N412="zákl. přenesená",J412,0)</f>
        <v>0</v>
      </c>
      <c r="BH412" s="141">
        <f>IF(N412="sníž. přenesená",J412,0)</f>
        <v>0</v>
      </c>
      <c r="BI412" s="141">
        <f>IF(N412="nulová",J412,0)</f>
        <v>0</v>
      </c>
      <c r="BJ412" s="17" t="s">
        <v>81</v>
      </c>
      <c r="BK412" s="141">
        <f>ROUND(I412*H412,2)</f>
        <v>0</v>
      </c>
      <c r="BL412" s="17" t="s">
        <v>216</v>
      </c>
      <c r="BM412" s="140" t="s">
        <v>609</v>
      </c>
    </row>
    <row r="413" spans="2:65" s="12" customFormat="1" ht="12">
      <c r="B413" s="142"/>
      <c r="D413" s="143" t="s">
        <v>140</v>
      </c>
      <c r="F413" s="145" t="s">
        <v>610</v>
      </c>
      <c r="H413" s="146">
        <v>270.13400000000001</v>
      </c>
      <c r="I413" s="147"/>
      <c r="L413" s="142"/>
      <c r="M413" s="148"/>
      <c r="T413" s="149"/>
      <c r="AT413" s="144" t="s">
        <v>140</v>
      </c>
      <c r="AU413" s="144" t="s">
        <v>83</v>
      </c>
      <c r="AV413" s="12" t="s">
        <v>83</v>
      </c>
      <c r="AW413" s="12" t="s">
        <v>3</v>
      </c>
      <c r="AX413" s="12" t="s">
        <v>81</v>
      </c>
      <c r="AY413" s="144" t="s">
        <v>131</v>
      </c>
    </row>
    <row r="414" spans="2:65" s="1" customFormat="1" ht="24.25" customHeight="1">
      <c r="B414" s="128"/>
      <c r="C414" s="129" t="s">
        <v>611</v>
      </c>
      <c r="D414" s="129" t="s">
        <v>133</v>
      </c>
      <c r="E414" s="130" t="s">
        <v>612</v>
      </c>
      <c r="F414" s="131" t="s">
        <v>613</v>
      </c>
      <c r="G414" s="132" t="s">
        <v>578</v>
      </c>
      <c r="H414" s="173"/>
      <c r="I414" s="134"/>
      <c r="J414" s="135">
        <f>ROUND(I414*H414,2)</f>
        <v>0</v>
      </c>
      <c r="K414" s="131" t="s">
        <v>137</v>
      </c>
      <c r="L414" s="32"/>
      <c r="M414" s="136" t="s">
        <v>1</v>
      </c>
      <c r="N414" s="137" t="s">
        <v>38</v>
      </c>
      <c r="P414" s="138">
        <f>O414*H414</f>
        <v>0</v>
      </c>
      <c r="Q414" s="138">
        <v>0</v>
      </c>
      <c r="R414" s="138">
        <f>Q414*H414</f>
        <v>0</v>
      </c>
      <c r="S414" s="138">
        <v>0</v>
      </c>
      <c r="T414" s="139">
        <f>S414*H414</f>
        <v>0</v>
      </c>
      <c r="AR414" s="140" t="s">
        <v>216</v>
      </c>
      <c r="AT414" s="140" t="s">
        <v>133</v>
      </c>
      <c r="AU414" s="140" t="s">
        <v>83</v>
      </c>
      <c r="AY414" s="17" t="s">
        <v>131</v>
      </c>
      <c r="BE414" s="141">
        <f>IF(N414="základní",J414,0)</f>
        <v>0</v>
      </c>
      <c r="BF414" s="141">
        <f>IF(N414="snížená",J414,0)</f>
        <v>0</v>
      </c>
      <c r="BG414" s="141">
        <f>IF(N414="zákl. přenesená",J414,0)</f>
        <v>0</v>
      </c>
      <c r="BH414" s="141">
        <f>IF(N414="sníž. přenesená",J414,0)</f>
        <v>0</v>
      </c>
      <c r="BI414" s="141">
        <f>IF(N414="nulová",J414,0)</f>
        <v>0</v>
      </c>
      <c r="BJ414" s="17" t="s">
        <v>81</v>
      </c>
      <c r="BK414" s="141">
        <f>ROUND(I414*H414,2)</f>
        <v>0</v>
      </c>
      <c r="BL414" s="17" t="s">
        <v>216</v>
      </c>
      <c r="BM414" s="140" t="s">
        <v>614</v>
      </c>
    </row>
    <row r="415" spans="2:65" s="11" customFormat="1" ht="22.75" customHeight="1">
      <c r="B415" s="116"/>
      <c r="D415" s="117" t="s">
        <v>72</v>
      </c>
      <c r="E415" s="126" t="s">
        <v>615</v>
      </c>
      <c r="F415" s="126" t="s">
        <v>616</v>
      </c>
      <c r="I415" s="119"/>
      <c r="J415" s="127">
        <f>BK415</f>
        <v>0</v>
      </c>
      <c r="L415" s="116"/>
      <c r="M415" s="121"/>
      <c r="P415" s="122">
        <f>SUM(P416:P470)</f>
        <v>0</v>
      </c>
      <c r="R415" s="122">
        <f>SUM(R416:R470)</f>
        <v>14.857254800000002</v>
      </c>
      <c r="T415" s="123">
        <f>SUM(T416:T470)</f>
        <v>0</v>
      </c>
      <c r="AR415" s="117" t="s">
        <v>83</v>
      </c>
      <c r="AT415" s="124" t="s">
        <v>72</v>
      </c>
      <c r="AU415" s="124" t="s">
        <v>81</v>
      </c>
      <c r="AY415" s="117" t="s">
        <v>131</v>
      </c>
      <c r="BK415" s="125">
        <f>SUM(BK416:BK470)</f>
        <v>0</v>
      </c>
    </row>
    <row r="416" spans="2:65" s="1" customFormat="1" ht="33" customHeight="1">
      <c r="B416" s="128"/>
      <c r="C416" s="129" t="s">
        <v>617</v>
      </c>
      <c r="D416" s="129" t="s">
        <v>133</v>
      </c>
      <c r="E416" s="130" t="s">
        <v>618</v>
      </c>
      <c r="F416" s="131" t="s">
        <v>619</v>
      </c>
      <c r="G416" s="132" t="s">
        <v>190</v>
      </c>
      <c r="H416" s="133">
        <v>33.5</v>
      </c>
      <c r="I416" s="134"/>
      <c r="J416" s="135">
        <f>ROUND(I416*H416,2)</f>
        <v>0</v>
      </c>
      <c r="K416" s="131" t="s">
        <v>137</v>
      </c>
      <c r="L416" s="32"/>
      <c r="M416" s="136" t="s">
        <v>1</v>
      </c>
      <c r="N416" s="137" t="s">
        <v>38</v>
      </c>
      <c r="P416" s="138">
        <f>O416*H416</f>
        <v>0</v>
      </c>
      <c r="Q416" s="138">
        <v>0</v>
      </c>
      <c r="R416" s="138">
        <f>Q416*H416</f>
        <v>0</v>
      </c>
      <c r="S416" s="138">
        <v>0</v>
      </c>
      <c r="T416" s="139">
        <f>S416*H416</f>
        <v>0</v>
      </c>
      <c r="AR416" s="140" t="s">
        <v>216</v>
      </c>
      <c r="AT416" s="140" t="s">
        <v>133</v>
      </c>
      <c r="AU416" s="140" t="s">
        <v>83</v>
      </c>
      <c r="AY416" s="17" t="s">
        <v>131</v>
      </c>
      <c r="BE416" s="141">
        <f>IF(N416="základní",J416,0)</f>
        <v>0</v>
      </c>
      <c r="BF416" s="141">
        <f>IF(N416="snížená",J416,0)</f>
        <v>0</v>
      </c>
      <c r="BG416" s="141">
        <f>IF(N416="zákl. přenesená",J416,0)</f>
        <v>0</v>
      </c>
      <c r="BH416" s="141">
        <f>IF(N416="sníž. přenesená",J416,0)</f>
        <v>0</v>
      </c>
      <c r="BI416" s="141">
        <f>IF(N416="nulová",J416,0)</f>
        <v>0</v>
      </c>
      <c r="BJ416" s="17" t="s">
        <v>81</v>
      </c>
      <c r="BK416" s="141">
        <f>ROUND(I416*H416,2)</f>
        <v>0</v>
      </c>
      <c r="BL416" s="17" t="s">
        <v>216</v>
      </c>
      <c r="BM416" s="140" t="s">
        <v>620</v>
      </c>
    </row>
    <row r="417" spans="2:65" s="12" customFormat="1" ht="12">
      <c r="B417" s="142"/>
      <c r="D417" s="143" t="s">
        <v>140</v>
      </c>
      <c r="E417" s="144" t="s">
        <v>1</v>
      </c>
      <c r="F417" s="145" t="s">
        <v>621</v>
      </c>
      <c r="H417" s="146">
        <v>21.5</v>
      </c>
      <c r="I417" s="147"/>
      <c r="L417" s="142"/>
      <c r="M417" s="148"/>
      <c r="T417" s="149"/>
      <c r="AT417" s="144" t="s">
        <v>140</v>
      </c>
      <c r="AU417" s="144" t="s">
        <v>83</v>
      </c>
      <c r="AV417" s="12" t="s">
        <v>83</v>
      </c>
      <c r="AW417" s="12" t="s">
        <v>30</v>
      </c>
      <c r="AX417" s="12" t="s">
        <v>73</v>
      </c>
      <c r="AY417" s="144" t="s">
        <v>131</v>
      </c>
    </row>
    <row r="418" spans="2:65" s="12" customFormat="1" ht="12">
      <c r="B418" s="142"/>
      <c r="D418" s="143" t="s">
        <v>140</v>
      </c>
      <c r="E418" s="144" t="s">
        <v>1</v>
      </c>
      <c r="F418" s="145" t="s">
        <v>622</v>
      </c>
      <c r="H418" s="146">
        <v>12</v>
      </c>
      <c r="I418" s="147"/>
      <c r="L418" s="142"/>
      <c r="M418" s="148"/>
      <c r="T418" s="149"/>
      <c r="AT418" s="144" t="s">
        <v>140</v>
      </c>
      <c r="AU418" s="144" t="s">
        <v>83</v>
      </c>
      <c r="AV418" s="12" t="s">
        <v>83</v>
      </c>
      <c r="AW418" s="12" t="s">
        <v>30</v>
      </c>
      <c r="AX418" s="12" t="s">
        <v>73</v>
      </c>
      <c r="AY418" s="144" t="s">
        <v>131</v>
      </c>
    </row>
    <row r="419" spans="2:65" s="13" customFormat="1" ht="12">
      <c r="B419" s="160"/>
      <c r="D419" s="143" t="s">
        <v>140</v>
      </c>
      <c r="E419" s="161" t="s">
        <v>1</v>
      </c>
      <c r="F419" s="162" t="s">
        <v>201</v>
      </c>
      <c r="H419" s="163">
        <v>33.5</v>
      </c>
      <c r="I419" s="164"/>
      <c r="L419" s="160"/>
      <c r="M419" s="165"/>
      <c r="T419" s="166"/>
      <c r="AT419" s="161" t="s">
        <v>140</v>
      </c>
      <c r="AU419" s="161" t="s">
        <v>83</v>
      </c>
      <c r="AV419" s="13" t="s">
        <v>138</v>
      </c>
      <c r="AW419" s="13" t="s">
        <v>30</v>
      </c>
      <c r="AX419" s="13" t="s">
        <v>81</v>
      </c>
      <c r="AY419" s="161" t="s">
        <v>131</v>
      </c>
    </row>
    <row r="420" spans="2:65" s="1" customFormat="1" ht="21.75" customHeight="1">
      <c r="B420" s="128"/>
      <c r="C420" s="150" t="s">
        <v>623</v>
      </c>
      <c r="D420" s="150" t="s">
        <v>177</v>
      </c>
      <c r="E420" s="151" t="s">
        <v>624</v>
      </c>
      <c r="F420" s="152" t="s">
        <v>625</v>
      </c>
      <c r="G420" s="153" t="s">
        <v>136</v>
      </c>
      <c r="H420" s="154">
        <v>0.247</v>
      </c>
      <c r="I420" s="155"/>
      <c r="J420" s="156">
        <f>ROUND(I420*H420,2)</f>
        <v>0</v>
      </c>
      <c r="K420" s="152" t="s">
        <v>137</v>
      </c>
      <c r="L420" s="157"/>
      <c r="M420" s="158" t="s">
        <v>1</v>
      </c>
      <c r="N420" s="159" t="s">
        <v>38</v>
      </c>
      <c r="P420" s="138">
        <f>O420*H420</f>
        <v>0</v>
      </c>
      <c r="Q420" s="138">
        <v>0.55000000000000004</v>
      </c>
      <c r="R420" s="138">
        <f>Q420*H420</f>
        <v>0.13585</v>
      </c>
      <c r="S420" s="138">
        <v>0</v>
      </c>
      <c r="T420" s="139">
        <f>S420*H420</f>
        <v>0</v>
      </c>
      <c r="AR420" s="140" t="s">
        <v>312</v>
      </c>
      <c r="AT420" s="140" t="s">
        <v>177</v>
      </c>
      <c r="AU420" s="140" t="s">
        <v>83</v>
      </c>
      <c r="AY420" s="17" t="s">
        <v>131</v>
      </c>
      <c r="BE420" s="141">
        <f>IF(N420="základní",J420,0)</f>
        <v>0</v>
      </c>
      <c r="BF420" s="141">
        <f>IF(N420="snížená",J420,0)</f>
        <v>0</v>
      </c>
      <c r="BG420" s="141">
        <f>IF(N420="zákl. přenesená",J420,0)</f>
        <v>0</v>
      </c>
      <c r="BH420" s="141">
        <f>IF(N420="sníž. přenesená",J420,0)</f>
        <v>0</v>
      </c>
      <c r="BI420" s="141">
        <f>IF(N420="nulová",J420,0)</f>
        <v>0</v>
      </c>
      <c r="BJ420" s="17" t="s">
        <v>81</v>
      </c>
      <c r="BK420" s="141">
        <f>ROUND(I420*H420,2)</f>
        <v>0</v>
      </c>
      <c r="BL420" s="17" t="s">
        <v>216</v>
      </c>
      <c r="BM420" s="140" t="s">
        <v>626</v>
      </c>
    </row>
    <row r="421" spans="2:65" s="12" customFormat="1" ht="12">
      <c r="B421" s="142"/>
      <c r="D421" s="143" t="s">
        <v>140</v>
      </c>
      <c r="E421" s="144" t="s">
        <v>1</v>
      </c>
      <c r="F421" s="145" t="s">
        <v>627</v>
      </c>
      <c r="H421" s="146">
        <v>0.151</v>
      </c>
      <c r="I421" s="147"/>
      <c r="L421" s="142"/>
      <c r="M421" s="148"/>
      <c r="T421" s="149"/>
      <c r="AT421" s="144" t="s">
        <v>140</v>
      </c>
      <c r="AU421" s="144" t="s">
        <v>83</v>
      </c>
      <c r="AV421" s="12" t="s">
        <v>83</v>
      </c>
      <c r="AW421" s="12" t="s">
        <v>30</v>
      </c>
      <c r="AX421" s="12" t="s">
        <v>73</v>
      </c>
      <c r="AY421" s="144" t="s">
        <v>131</v>
      </c>
    </row>
    <row r="422" spans="2:65" s="12" customFormat="1" ht="12">
      <c r="B422" s="142"/>
      <c r="D422" s="143" t="s">
        <v>140</v>
      </c>
      <c r="E422" s="144" t="s">
        <v>1</v>
      </c>
      <c r="F422" s="145" t="s">
        <v>628</v>
      </c>
      <c r="H422" s="146">
        <v>8.4000000000000005E-2</v>
      </c>
      <c r="I422" s="147"/>
      <c r="L422" s="142"/>
      <c r="M422" s="148"/>
      <c r="T422" s="149"/>
      <c r="AT422" s="144" t="s">
        <v>140</v>
      </c>
      <c r="AU422" s="144" t="s">
        <v>83</v>
      </c>
      <c r="AV422" s="12" t="s">
        <v>83</v>
      </c>
      <c r="AW422" s="12" t="s">
        <v>30</v>
      </c>
      <c r="AX422" s="12" t="s">
        <v>73</v>
      </c>
      <c r="AY422" s="144" t="s">
        <v>131</v>
      </c>
    </row>
    <row r="423" spans="2:65" s="13" customFormat="1" ht="12">
      <c r="B423" s="160"/>
      <c r="D423" s="143" t="s">
        <v>140</v>
      </c>
      <c r="E423" s="161" t="s">
        <v>1</v>
      </c>
      <c r="F423" s="162" t="s">
        <v>201</v>
      </c>
      <c r="H423" s="163">
        <v>0.23499999999999999</v>
      </c>
      <c r="I423" s="164"/>
      <c r="L423" s="160"/>
      <c r="M423" s="165"/>
      <c r="T423" s="166"/>
      <c r="AT423" s="161" t="s">
        <v>140</v>
      </c>
      <c r="AU423" s="161" t="s">
        <v>83</v>
      </c>
      <c r="AV423" s="13" t="s">
        <v>138</v>
      </c>
      <c r="AW423" s="13" t="s">
        <v>30</v>
      </c>
      <c r="AX423" s="13" t="s">
        <v>81</v>
      </c>
      <c r="AY423" s="161" t="s">
        <v>131</v>
      </c>
    </row>
    <row r="424" spans="2:65" s="12" customFormat="1" ht="12">
      <c r="B424" s="142"/>
      <c r="D424" s="143" t="s">
        <v>140</v>
      </c>
      <c r="F424" s="145" t="s">
        <v>629</v>
      </c>
      <c r="H424" s="146">
        <v>0.247</v>
      </c>
      <c r="I424" s="147"/>
      <c r="L424" s="142"/>
      <c r="M424" s="148"/>
      <c r="T424" s="149"/>
      <c r="AT424" s="144" t="s">
        <v>140</v>
      </c>
      <c r="AU424" s="144" t="s">
        <v>83</v>
      </c>
      <c r="AV424" s="12" t="s">
        <v>83</v>
      </c>
      <c r="AW424" s="12" t="s">
        <v>3</v>
      </c>
      <c r="AX424" s="12" t="s">
        <v>81</v>
      </c>
      <c r="AY424" s="144" t="s">
        <v>131</v>
      </c>
    </row>
    <row r="425" spans="2:65" s="1" customFormat="1" ht="33" customHeight="1">
      <c r="B425" s="128"/>
      <c r="C425" s="129" t="s">
        <v>630</v>
      </c>
      <c r="D425" s="129" t="s">
        <v>133</v>
      </c>
      <c r="E425" s="130" t="s">
        <v>631</v>
      </c>
      <c r="F425" s="131" t="s">
        <v>632</v>
      </c>
      <c r="G425" s="132" t="s">
        <v>190</v>
      </c>
      <c r="H425" s="133">
        <v>54.9</v>
      </c>
      <c r="I425" s="134"/>
      <c r="J425" s="135">
        <f>ROUND(I425*H425,2)</f>
        <v>0</v>
      </c>
      <c r="K425" s="131" t="s">
        <v>137</v>
      </c>
      <c r="L425" s="32"/>
      <c r="M425" s="136" t="s">
        <v>1</v>
      </c>
      <c r="N425" s="137" t="s">
        <v>38</v>
      </c>
      <c r="P425" s="138">
        <f>O425*H425</f>
        <v>0</v>
      </c>
      <c r="Q425" s="138">
        <v>0</v>
      </c>
      <c r="R425" s="138">
        <f>Q425*H425</f>
        <v>0</v>
      </c>
      <c r="S425" s="138">
        <v>0</v>
      </c>
      <c r="T425" s="139">
        <f>S425*H425</f>
        <v>0</v>
      </c>
      <c r="AR425" s="140" t="s">
        <v>216</v>
      </c>
      <c r="AT425" s="140" t="s">
        <v>133</v>
      </c>
      <c r="AU425" s="140" t="s">
        <v>83</v>
      </c>
      <c r="AY425" s="17" t="s">
        <v>131</v>
      </c>
      <c r="BE425" s="141">
        <f>IF(N425="základní",J425,0)</f>
        <v>0</v>
      </c>
      <c r="BF425" s="141">
        <f>IF(N425="snížená",J425,0)</f>
        <v>0</v>
      </c>
      <c r="BG425" s="141">
        <f>IF(N425="zákl. přenesená",J425,0)</f>
        <v>0</v>
      </c>
      <c r="BH425" s="141">
        <f>IF(N425="sníž. přenesená",J425,0)</f>
        <v>0</v>
      </c>
      <c r="BI425" s="141">
        <f>IF(N425="nulová",J425,0)</f>
        <v>0</v>
      </c>
      <c r="BJ425" s="17" t="s">
        <v>81</v>
      </c>
      <c r="BK425" s="141">
        <f>ROUND(I425*H425,2)</f>
        <v>0</v>
      </c>
      <c r="BL425" s="17" t="s">
        <v>216</v>
      </c>
      <c r="BM425" s="140" t="s">
        <v>633</v>
      </c>
    </row>
    <row r="426" spans="2:65" s="12" customFormat="1" ht="12">
      <c r="B426" s="142"/>
      <c r="D426" s="143" t="s">
        <v>140</v>
      </c>
      <c r="E426" s="144" t="s">
        <v>1</v>
      </c>
      <c r="F426" s="145" t="s">
        <v>634</v>
      </c>
      <c r="H426" s="146">
        <v>15</v>
      </c>
      <c r="I426" s="147"/>
      <c r="L426" s="142"/>
      <c r="M426" s="148"/>
      <c r="T426" s="149"/>
      <c r="AT426" s="144" t="s">
        <v>140</v>
      </c>
      <c r="AU426" s="144" t="s">
        <v>83</v>
      </c>
      <c r="AV426" s="12" t="s">
        <v>83</v>
      </c>
      <c r="AW426" s="12" t="s">
        <v>30</v>
      </c>
      <c r="AX426" s="12" t="s">
        <v>73</v>
      </c>
      <c r="AY426" s="144" t="s">
        <v>131</v>
      </c>
    </row>
    <row r="427" spans="2:65" s="12" customFormat="1" ht="12">
      <c r="B427" s="142"/>
      <c r="D427" s="143" t="s">
        <v>140</v>
      </c>
      <c r="E427" s="144" t="s">
        <v>1</v>
      </c>
      <c r="F427" s="145" t="s">
        <v>635</v>
      </c>
      <c r="H427" s="146">
        <v>14.4</v>
      </c>
      <c r="I427" s="147"/>
      <c r="L427" s="142"/>
      <c r="M427" s="148"/>
      <c r="T427" s="149"/>
      <c r="AT427" s="144" t="s">
        <v>140</v>
      </c>
      <c r="AU427" s="144" t="s">
        <v>83</v>
      </c>
      <c r="AV427" s="12" t="s">
        <v>83</v>
      </c>
      <c r="AW427" s="12" t="s">
        <v>30</v>
      </c>
      <c r="AX427" s="12" t="s">
        <v>73</v>
      </c>
      <c r="AY427" s="144" t="s">
        <v>131</v>
      </c>
    </row>
    <row r="428" spans="2:65" s="12" customFormat="1" ht="12">
      <c r="B428" s="142"/>
      <c r="D428" s="143" t="s">
        <v>140</v>
      </c>
      <c r="E428" s="144" t="s">
        <v>1</v>
      </c>
      <c r="F428" s="145" t="s">
        <v>636</v>
      </c>
      <c r="H428" s="146">
        <v>21.5</v>
      </c>
      <c r="I428" s="147"/>
      <c r="L428" s="142"/>
      <c r="M428" s="148"/>
      <c r="T428" s="149"/>
      <c r="AT428" s="144" t="s">
        <v>140</v>
      </c>
      <c r="AU428" s="144" t="s">
        <v>83</v>
      </c>
      <c r="AV428" s="12" t="s">
        <v>83</v>
      </c>
      <c r="AW428" s="12" t="s">
        <v>30</v>
      </c>
      <c r="AX428" s="12" t="s">
        <v>73</v>
      </c>
      <c r="AY428" s="144" t="s">
        <v>131</v>
      </c>
    </row>
    <row r="429" spans="2:65" s="12" customFormat="1" ht="12">
      <c r="B429" s="142"/>
      <c r="D429" s="143" t="s">
        <v>140</v>
      </c>
      <c r="E429" s="144" t="s">
        <v>1</v>
      </c>
      <c r="F429" s="145" t="s">
        <v>637</v>
      </c>
      <c r="H429" s="146">
        <v>4</v>
      </c>
      <c r="I429" s="147"/>
      <c r="L429" s="142"/>
      <c r="M429" s="148"/>
      <c r="T429" s="149"/>
      <c r="AT429" s="144" t="s">
        <v>140</v>
      </c>
      <c r="AU429" s="144" t="s">
        <v>83</v>
      </c>
      <c r="AV429" s="12" t="s">
        <v>83</v>
      </c>
      <c r="AW429" s="12" t="s">
        <v>30</v>
      </c>
      <c r="AX429" s="12" t="s">
        <v>73</v>
      </c>
      <c r="AY429" s="144" t="s">
        <v>131</v>
      </c>
    </row>
    <row r="430" spans="2:65" s="13" customFormat="1" ht="12">
      <c r="B430" s="160"/>
      <c r="D430" s="143" t="s">
        <v>140</v>
      </c>
      <c r="E430" s="161" t="s">
        <v>1</v>
      </c>
      <c r="F430" s="162" t="s">
        <v>201</v>
      </c>
      <c r="H430" s="163">
        <v>54.9</v>
      </c>
      <c r="I430" s="164"/>
      <c r="L430" s="160"/>
      <c r="M430" s="165"/>
      <c r="T430" s="166"/>
      <c r="AT430" s="161" t="s">
        <v>140</v>
      </c>
      <c r="AU430" s="161" t="s">
        <v>83</v>
      </c>
      <c r="AV430" s="13" t="s">
        <v>138</v>
      </c>
      <c r="AW430" s="13" t="s">
        <v>30</v>
      </c>
      <c r="AX430" s="13" t="s">
        <v>81</v>
      </c>
      <c r="AY430" s="161" t="s">
        <v>131</v>
      </c>
    </row>
    <row r="431" spans="2:65" s="1" customFormat="1" ht="21.75" customHeight="1">
      <c r="B431" s="128"/>
      <c r="C431" s="150" t="s">
        <v>638</v>
      </c>
      <c r="D431" s="150" t="s">
        <v>177</v>
      </c>
      <c r="E431" s="151" t="s">
        <v>639</v>
      </c>
      <c r="F431" s="152" t="s">
        <v>640</v>
      </c>
      <c r="G431" s="153" t="s">
        <v>136</v>
      </c>
      <c r="H431" s="154">
        <v>0.751</v>
      </c>
      <c r="I431" s="155"/>
      <c r="J431" s="156">
        <f>ROUND(I431*H431,2)</f>
        <v>0</v>
      </c>
      <c r="K431" s="152" t="s">
        <v>137</v>
      </c>
      <c r="L431" s="157"/>
      <c r="M431" s="158" t="s">
        <v>1</v>
      </c>
      <c r="N431" s="159" t="s">
        <v>38</v>
      </c>
      <c r="P431" s="138">
        <f>O431*H431</f>
        <v>0</v>
      </c>
      <c r="Q431" s="138">
        <v>0.55000000000000004</v>
      </c>
      <c r="R431" s="138">
        <f>Q431*H431</f>
        <v>0.41305000000000003</v>
      </c>
      <c r="S431" s="138">
        <v>0</v>
      </c>
      <c r="T431" s="139">
        <f>S431*H431</f>
        <v>0</v>
      </c>
      <c r="AR431" s="140" t="s">
        <v>312</v>
      </c>
      <c r="AT431" s="140" t="s">
        <v>177</v>
      </c>
      <c r="AU431" s="140" t="s">
        <v>83</v>
      </c>
      <c r="AY431" s="17" t="s">
        <v>131</v>
      </c>
      <c r="BE431" s="141">
        <f>IF(N431="základní",J431,0)</f>
        <v>0</v>
      </c>
      <c r="BF431" s="141">
        <f>IF(N431="snížená",J431,0)</f>
        <v>0</v>
      </c>
      <c r="BG431" s="141">
        <f>IF(N431="zákl. přenesená",J431,0)</f>
        <v>0</v>
      </c>
      <c r="BH431" s="141">
        <f>IF(N431="sníž. přenesená",J431,0)</f>
        <v>0</v>
      </c>
      <c r="BI431" s="141">
        <f>IF(N431="nulová",J431,0)</f>
        <v>0</v>
      </c>
      <c r="BJ431" s="17" t="s">
        <v>81</v>
      </c>
      <c r="BK431" s="141">
        <f>ROUND(I431*H431,2)</f>
        <v>0</v>
      </c>
      <c r="BL431" s="17" t="s">
        <v>216</v>
      </c>
      <c r="BM431" s="140" t="s">
        <v>641</v>
      </c>
    </row>
    <row r="432" spans="2:65" s="12" customFormat="1" ht="12">
      <c r="B432" s="142"/>
      <c r="D432" s="143" t="s">
        <v>140</v>
      </c>
      <c r="E432" s="144" t="s">
        <v>1</v>
      </c>
      <c r="F432" s="145" t="s">
        <v>642</v>
      </c>
      <c r="H432" s="146">
        <v>0.29399999999999998</v>
      </c>
      <c r="I432" s="147"/>
      <c r="L432" s="142"/>
      <c r="M432" s="148"/>
      <c r="T432" s="149"/>
      <c r="AT432" s="144" t="s">
        <v>140</v>
      </c>
      <c r="AU432" s="144" t="s">
        <v>83</v>
      </c>
      <c r="AV432" s="12" t="s">
        <v>83</v>
      </c>
      <c r="AW432" s="12" t="s">
        <v>30</v>
      </c>
      <c r="AX432" s="12" t="s">
        <v>73</v>
      </c>
      <c r="AY432" s="144" t="s">
        <v>131</v>
      </c>
    </row>
    <row r="433" spans="2:65" s="12" customFormat="1" ht="12">
      <c r="B433" s="142"/>
      <c r="D433" s="143" t="s">
        <v>140</v>
      </c>
      <c r="E433" s="144" t="s">
        <v>1</v>
      </c>
      <c r="F433" s="145" t="s">
        <v>643</v>
      </c>
      <c r="H433" s="146">
        <v>0.42099999999999999</v>
      </c>
      <c r="I433" s="147"/>
      <c r="L433" s="142"/>
      <c r="M433" s="148"/>
      <c r="T433" s="149"/>
      <c r="AT433" s="144" t="s">
        <v>140</v>
      </c>
      <c r="AU433" s="144" t="s">
        <v>83</v>
      </c>
      <c r="AV433" s="12" t="s">
        <v>83</v>
      </c>
      <c r="AW433" s="12" t="s">
        <v>30</v>
      </c>
      <c r="AX433" s="12" t="s">
        <v>73</v>
      </c>
      <c r="AY433" s="144" t="s">
        <v>131</v>
      </c>
    </row>
    <row r="434" spans="2:65" s="13" customFormat="1" ht="12">
      <c r="B434" s="160"/>
      <c r="D434" s="143" t="s">
        <v>140</v>
      </c>
      <c r="E434" s="161" t="s">
        <v>1</v>
      </c>
      <c r="F434" s="162" t="s">
        <v>201</v>
      </c>
      <c r="H434" s="163">
        <v>0.71499999999999997</v>
      </c>
      <c r="I434" s="164"/>
      <c r="L434" s="160"/>
      <c r="M434" s="165"/>
      <c r="T434" s="166"/>
      <c r="AT434" s="161" t="s">
        <v>140</v>
      </c>
      <c r="AU434" s="161" t="s">
        <v>83</v>
      </c>
      <c r="AV434" s="13" t="s">
        <v>138</v>
      </c>
      <c r="AW434" s="13" t="s">
        <v>30</v>
      </c>
      <c r="AX434" s="13" t="s">
        <v>81</v>
      </c>
      <c r="AY434" s="161" t="s">
        <v>131</v>
      </c>
    </row>
    <row r="435" spans="2:65" s="12" customFormat="1" ht="12">
      <c r="B435" s="142"/>
      <c r="D435" s="143" t="s">
        <v>140</v>
      </c>
      <c r="F435" s="145" t="s">
        <v>644</v>
      </c>
      <c r="H435" s="146">
        <v>0.751</v>
      </c>
      <c r="I435" s="147"/>
      <c r="L435" s="142"/>
      <c r="M435" s="148"/>
      <c r="T435" s="149"/>
      <c r="AT435" s="144" t="s">
        <v>140</v>
      </c>
      <c r="AU435" s="144" t="s">
        <v>83</v>
      </c>
      <c r="AV435" s="12" t="s">
        <v>83</v>
      </c>
      <c r="AW435" s="12" t="s">
        <v>3</v>
      </c>
      <c r="AX435" s="12" t="s">
        <v>81</v>
      </c>
      <c r="AY435" s="144" t="s">
        <v>131</v>
      </c>
    </row>
    <row r="436" spans="2:65" s="1" customFormat="1" ht="21.75" customHeight="1">
      <c r="B436" s="128"/>
      <c r="C436" s="150" t="s">
        <v>645</v>
      </c>
      <c r="D436" s="150" t="s">
        <v>177</v>
      </c>
      <c r="E436" s="151" t="s">
        <v>646</v>
      </c>
      <c r="F436" s="152" t="s">
        <v>647</v>
      </c>
      <c r="G436" s="153" t="s">
        <v>136</v>
      </c>
      <c r="H436" s="154">
        <v>0.378</v>
      </c>
      <c r="I436" s="155"/>
      <c r="J436" s="156">
        <f>ROUND(I436*H436,2)</f>
        <v>0</v>
      </c>
      <c r="K436" s="152" t="s">
        <v>137</v>
      </c>
      <c r="L436" s="157"/>
      <c r="M436" s="158" t="s">
        <v>1</v>
      </c>
      <c r="N436" s="159" t="s">
        <v>38</v>
      </c>
      <c r="P436" s="138">
        <f>O436*H436</f>
        <v>0</v>
      </c>
      <c r="Q436" s="138">
        <v>0.55000000000000004</v>
      </c>
      <c r="R436" s="138">
        <f>Q436*H436</f>
        <v>0.20790000000000003</v>
      </c>
      <c r="S436" s="138">
        <v>0</v>
      </c>
      <c r="T436" s="139">
        <f>S436*H436</f>
        <v>0</v>
      </c>
      <c r="AR436" s="140" t="s">
        <v>312</v>
      </c>
      <c r="AT436" s="140" t="s">
        <v>177</v>
      </c>
      <c r="AU436" s="140" t="s">
        <v>83</v>
      </c>
      <c r="AY436" s="17" t="s">
        <v>131</v>
      </c>
      <c r="BE436" s="141">
        <f>IF(N436="základní",J436,0)</f>
        <v>0</v>
      </c>
      <c r="BF436" s="141">
        <f>IF(N436="snížená",J436,0)</f>
        <v>0</v>
      </c>
      <c r="BG436" s="141">
        <f>IF(N436="zákl. přenesená",J436,0)</f>
        <v>0</v>
      </c>
      <c r="BH436" s="141">
        <f>IF(N436="sníž. přenesená",J436,0)</f>
        <v>0</v>
      </c>
      <c r="BI436" s="141">
        <f>IF(N436="nulová",J436,0)</f>
        <v>0</v>
      </c>
      <c r="BJ436" s="17" t="s">
        <v>81</v>
      </c>
      <c r="BK436" s="141">
        <f>ROUND(I436*H436,2)</f>
        <v>0</v>
      </c>
      <c r="BL436" s="17" t="s">
        <v>216</v>
      </c>
      <c r="BM436" s="140" t="s">
        <v>648</v>
      </c>
    </row>
    <row r="437" spans="2:65" s="12" customFormat="1" ht="12">
      <c r="B437" s="142"/>
      <c r="D437" s="143" t="s">
        <v>140</v>
      </c>
      <c r="E437" s="144" t="s">
        <v>1</v>
      </c>
      <c r="F437" s="145" t="s">
        <v>649</v>
      </c>
      <c r="H437" s="146">
        <v>0.28199999999999997</v>
      </c>
      <c r="I437" s="147"/>
      <c r="L437" s="142"/>
      <c r="M437" s="148"/>
      <c r="T437" s="149"/>
      <c r="AT437" s="144" t="s">
        <v>140</v>
      </c>
      <c r="AU437" s="144" t="s">
        <v>83</v>
      </c>
      <c r="AV437" s="12" t="s">
        <v>83</v>
      </c>
      <c r="AW437" s="12" t="s">
        <v>30</v>
      </c>
      <c r="AX437" s="12" t="s">
        <v>73</v>
      </c>
      <c r="AY437" s="144" t="s">
        <v>131</v>
      </c>
    </row>
    <row r="438" spans="2:65" s="12" customFormat="1" ht="12">
      <c r="B438" s="142"/>
      <c r="D438" s="143" t="s">
        <v>140</v>
      </c>
      <c r="E438" s="144" t="s">
        <v>1</v>
      </c>
      <c r="F438" s="145" t="s">
        <v>650</v>
      </c>
      <c r="H438" s="146">
        <v>7.8E-2</v>
      </c>
      <c r="I438" s="147"/>
      <c r="L438" s="142"/>
      <c r="M438" s="148"/>
      <c r="T438" s="149"/>
      <c r="AT438" s="144" t="s">
        <v>140</v>
      </c>
      <c r="AU438" s="144" t="s">
        <v>83</v>
      </c>
      <c r="AV438" s="12" t="s">
        <v>83</v>
      </c>
      <c r="AW438" s="12" t="s">
        <v>30</v>
      </c>
      <c r="AX438" s="12" t="s">
        <v>73</v>
      </c>
      <c r="AY438" s="144" t="s">
        <v>131</v>
      </c>
    </row>
    <row r="439" spans="2:65" s="13" customFormat="1" ht="12">
      <c r="B439" s="160"/>
      <c r="D439" s="143" t="s">
        <v>140</v>
      </c>
      <c r="E439" s="161" t="s">
        <v>1</v>
      </c>
      <c r="F439" s="162" t="s">
        <v>201</v>
      </c>
      <c r="H439" s="163">
        <v>0.36</v>
      </c>
      <c r="I439" s="164"/>
      <c r="L439" s="160"/>
      <c r="M439" s="165"/>
      <c r="T439" s="166"/>
      <c r="AT439" s="161" t="s">
        <v>140</v>
      </c>
      <c r="AU439" s="161" t="s">
        <v>83</v>
      </c>
      <c r="AV439" s="13" t="s">
        <v>138</v>
      </c>
      <c r="AW439" s="13" t="s">
        <v>30</v>
      </c>
      <c r="AX439" s="13" t="s">
        <v>81</v>
      </c>
      <c r="AY439" s="161" t="s">
        <v>131</v>
      </c>
    </row>
    <row r="440" spans="2:65" s="12" customFormat="1" ht="12">
      <c r="B440" s="142"/>
      <c r="D440" s="143" t="s">
        <v>140</v>
      </c>
      <c r="F440" s="145" t="s">
        <v>651</v>
      </c>
      <c r="H440" s="146">
        <v>0.378</v>
      </c>
      <c r="I440" s="147"/>
      <c r="L440" s="142"/>
      <c r="M440" s="148"/>
      <c r="T440" s="149"/>
      <c r="AT440" s="144" t="s">
        <v>140</v>
      </c>
      <c r="AU440" s="144" t="s">
        <v>83</v>
      </c>
      <c r="AV440" s="12" t="s">
        <v>83</v>
      </c>
      <c r="AW440" s="12" t="s">
        <v>3</v>
      </c>
      <c r="AX440" s="12" t="s">
        <v>81</v>
      </c>
      <c r="AY440" s="144" t="s">
        <v>131</v>
      </c>
    </row>
    <row r="441" spans="2:65" s="1" customFormat="1" ht="33" customHeight="1">
      <c r="B441" s="128"/>
      <c r="C441" s="129" t="s">
        <v>652</v>
      </c>
      <c r="D441" s="129" t="s">
        <v>133</v>
      </c>
      <c r="E441" s="130" t="s">
        <v>653</v>
      </c>
      <c r="F441" s="131" t="s">
        <v>654</v>
      </c>
      <c r="G441" s="132" t="s">
        <v>190</v>
      </c>
      <c r="H441" s="133">
        <v>343.3</v>
      </c>
      <c r="I441" s="134"/>
      <c r="J441" s="135">
        <f>ROUND(I441*H441,2)</f>
        <v>0</v>
      </c>
      <c r="K441" s="131" t="s">
        <v>137</v>
      </c>
      <c r="L441" s="32"/>
      <c r="M441" s="136" t="s">
        <v>1</v>
      </c>
      <c r="N441" s="137" t="s">
        <v>38</v>
      </c>
      <c r="P441" s="138">
        <f>O441*H441</f>
        <v>0</v>
      </c>
      <c r="Q441" s="138">
        <v>0</v>
      </c>
      <c r="R441" s="138">
        <f>Q441*H441</f>
        <v>0</v>
      </c>
      <c r="S441" s="138">
        <v>0</v>
      </c>
      <c r="T441" s="139">
        <f>S441*H441</f>
        <v>0</v>
      </c>
      <c r="AR441" s="140" t="s">
        <v>216</v>
      </c>
      <c r="AT441" s="140" t="s">
        <v>133</v>
      </c>
      <c r="AU441" s="140" t="s">
        <v>83</v>
      </c>
      <c r="AY441" s="17" t="s">
        <v>131</v>
      </c>
      <c r="BE441" s="141">
        <f>IF(N441="základní",J441,0)</f>
        <v>0</v>
      </c>
      <c r="BF441" s="141">
        <f>IF(N441="snížená",J441,0)</f>
        <v>0</v>
      </c>
      <c r="BG441" s="141">
        <f>IF(N441="zákl. přenesená",J441,0)</f>
        <v>0</v>
      </c>
      <c r="BH441" s="141">
        <f>IF(N441="sníž. přenesená",J441,0)</f>
        <v>0</v>
      </c>
      <c r="BI441" s="141">
        <f>IF(N441="nulová",J441,0)</f>
        <v>0</v>
      </c>
      <c r="BJ441" s="17" t="s">
        <v>81</v>
      </c>
      <c r="BK441" s="141">
        <f>ROUND(I441*H441,2)</f>
        <v>0</v>
      </c>
      <c r="BL441" s="17" t="s">
        <v>216</v>
      </c>
      <c r="BM441" s="140" t="s">
        <v>655</v>
      </c>
    </row>
    <row r="442" spans="2:65" s="12" customFormat="1" ht="12">
      <c r="B442" s="142"/>
      <c r="D442" s="143" t="s">
        <v>140</v>
      </c>
      <c r="E442" s="144" t="s">
        <v>1</v>
      </c>
      <c r="F442" s="145" t="s">
        <v>656</v>
      </c>
      <c r="H442" s="146">
        <v>35</v>
      </c>
      <c r="I442" s="147"/>
      <c r="L442" s="142"/>
      <c r="M442" s="148"/>
      <c r="T442" s="149"/>
      <c r="AT442" s="144" t="s">
        <v>140</v>
      </c>
      <c r="AU442" s="144" t="s">
        <v>83</v>
      </c>
      <c r="AV442" s="12" t="s">
        <v>83</v>
      </c>
      <c r="AW442" s="12" t="s">
        <v>30</v>
      </c>
      <c r="AX442" s="12" t="s">
        <v>73</v>
      </c>
      <c r="AY442" s="144" t="s">
        <v>131</v>
      </c>
    </row>
    <row r="443" spans="2:65" s="12" customFormat="1" ht="12">
      <c r="B443" s="142"/>
      <c r="D443" s="143" t="s">
        <v>140</v>
      </c>
      <c r="E443" s="144" t="s">
        <v>1</v>
      </c>
      <c r="F443" s="145" t="s">
        <v>657</v>
      </c>
      <c r="H443" s="146">
        <v>46.9</v>
      </c>
      <c r="I443" s="147"/>
      <c r="L443" s="142"/>
      <c r="M443" s="148"/>
      <c r="T443" s="149"/>
      <c r="AT443" s="144" t="s">
        <v>140</v>
      </c>
      <c r="AU443" s="144" t="s">
        <v>83</v>
      </c>
      <c r="AV443" s="12" t="s">
        <v>83</v>
      </c>
      <c r="AW443" s="12" t="s">
        <v>30</v>
      </c>
      <c r="AX443" s="12" t="s">
        <v>73</v>
      </c>
      <c r="AY443" s="144" t="s">
        <v>131</v>
      </c>
    </row>
    <row r="444" spans="2:65" s="12" customFormat="1" ht="12">
      <c r="B444" s="142"/>
      <c r="D444" s="143" t="s">
        <v>140</v>
      </c>
      <c r="E444" s="144" t="s">
        <v>1</v>
      </c>
      <c r="F444" s="145" t="s">
        <v>658</v>
      </c>
      <c r="H444" s="146">
        <v>249.4</v>
      </c>
      <c r="I444" s="147"/>
      <c r="L444" s="142"/>
      <c r="M444" s="148"/>
      <c r="T444" s="149"/>
      <c r="AT444" s="144" t="s">
        <v>140</v>
      </c>
      <c r="AU444" s="144" t="s">
        <v>83</v>
      </c>
      <c r="AV444" s="12" t="s">
        <v>83</v>
      </c>
      <c r="AW444" s="12" t="s">
        <v>30</v>
      </c>
      <c r="AX444" s="12" t="s">
        <v>73</v>
      </c>
      <c r="AY444" s="144" t="s">
        <v>131</v>
      </c>
    </row>
    <row r="445" spans="2:65" s="12" customFormat="1" ht="12">
      <c r="B445" s="142"/>
      <c r="D445" s="143" t="s">
        <v>140</v>
      </c>
      <c r="E445" s="144" t="s">
        <v>1</v>
      </c>
      <c r="F445" s="145" t="s">
        <v>659</v>
      </c>
      <c r="H445" s="146">
        <v>12</v>
      </c>
      <c r="I445" s="147"/>
      <c r="L445" s="142"/>
      <c r="M445" s="148"/>
      <c r="T445" s="149"/>
      <c r="AT445" s="144" t="s">
        <v>140</v>
      </c>
      <c r="AU445" s="144" t="s">
        <v>83</v>
      </c>
      <c r="AV445" s="12" t="s">
        <v>83</v>
      </c>
      <c r="AW445" s="12" t="s">
        <v>30</v>
      </c>
      <c r="AX445" s="12" t="s">
        <v>73</v>
      </c>
      <c r="AY445" s="144" t="s">
        <v>131</v>
      </c>
    </row>
    <row r="446" spans="2:65" s="13" customFormat="1" ht="12">
      <c r="B446" s="160"/>
      <c r="D446" s="143" t="s">
        <v>140</v>
      </c>
      <c r="E446" s="161" t="s">
        <v>1</v>
      </c>
      <c r="F446" s="162" t="s">
        <v>201</v>
      </c>
      <c r="H446" s="163">
        <v>343.3</v>
      </c>
      <c r="I446" s="164"/>
      <c r="L446" s="160"/>
      <c r="M446" s="165"/>
      <c r="T446" s="166"/>
      <c r="AT446" s="161" t="s">
        <v>140</v>
      </c>
      <c r="AU446" s="161" t="s">
        <v>83</v>
      </c>
      <c r="AV446" s="13" t="s">
        <v>138</v>
      </c>
      <c r="AW446" s="13" t="s">
        <v>30</v>
      </c>
      <c r="AX446" s="13" t="s">
        <v>81</v>
      </c>
      <c r="AY446" s="161" t="s">
        <v>131</v>
      </c>
    </row>
    <row r="447" spans="2:65" s="1" customFormat="1" ht="21.75" customHeight="1">
      <c r="B447" s="128"/>
      <c r="C447" s="150" t="s">
        <v>660</v>
      </c>
      <c r="D447" s="150" t="s">
        <v>177</v>
      </c>
      <c r="E447" s="151" t="s">
        <v>661</v>
      </c>
      <c r="F447" s="152" t="s">
        <v>662</v>
      </c>
      <c r="G447" s="153" t="s">
        <v>136</v>
      </c>
      <c r="H447" s="154">
        <v>8.6519999999999992</v>
      </c>
      <c r="I447" s="155"/>
      <c r="J447" s="156">
        <f>ROUND(I447*H447,2)</f>
        <v>0</v>
      </c>
      <c r="K447" s="152" t="s">
        <v>137</v>
      </c>
      <c r="L447" s="157"/>
      <c r="M447" s="158" t="s">
        <v>1</v>
      </c>
      <c r="N447" s="159" t="s">
        <v>38</v>
      </c>
      <c r="P447" s="138">
        <f>O447*H447</f>
        <v>0</v>
      </c>
      <c r="Q447" s="138">
        <v>0.55000000000000004</v>
      </c>
      <c r="R447" s="138">
        <f>Q447*H447</f>
        <v>4.7586000000000004</v>
      </c>
      <c r="S447" s="138">
        <v>0</v>
      </c>
      <c r="T447" s="139">
        <f>S447*H447</f>
        <v>0</v>
      </c>
      <c r="AR447" s="140" t="s">
        <v>312</v>
      </c>
      <c r="AT447" s="140" t="s">
        <v>177</v>
      </c>
      <c r="AU447" s="140" t="s">
        <v>83</v>
      </c>
      <c r="AY447" s="17" t="s">
        <v>131</v>
      </c>
      <c r="BE447" s="141">
        <f>IF(N447="základní",J447,0)</f>
        <v>0</v>
      </c>
      <c r="BF447" s="141">
        <f>IF(N447="snížená",J447,0)</f>
        <v>0</v>
      </c>
      <c r="BG447" s="141">
        <f>IF(N447="zákl. přenesená",J447,0)</f>
        <v>0</v>
      </c>
      <c r="BH447" s="141">
        <f>IF(N447="sníž. přenesená",J447,0)</f>
        <v>0</v>
      </c>
      <c r="BI447" s="141">
        <f>IF(N447="nulová",J447,0)</f>
        <v>0</v>
      </c>
      <c r="BJ447" s="17" t="s">
        <v>81</v>
      </c>
      <c r="BK447" s="141">
        <f>ROUND(I447*H447,2)</f>
        <v>0</v>
      </c>
      <c r="BL447" s="17" t="s">
        <v>216</v>
      </c>
      <c r="BM447" s="140" t="s">
        <v>663</v>
      </c>
    </row>
    <row r="448" spans="2:65" s="12" customFormat="1" ht="24">
      <c r="B448" s="142"/>
      <c r="D448" s="143" t="s">
        <v>140</v>
      </c>
      <c r="F448" s="145" t="s">
        <v>664</v>
      </c>
      <c r="H448" s="146">
        <v>8.6519999999999992</v>
      </c>
      <c r="I448" s="147"/>
      <c r="L448" s="142"/>
      <c r="M448" s="148"/>
      <c r="T448" s="149"/>
      <c r="AT448" s="144" t="s">
        <v>140</v>
      </c>
      <c r="AU448" s="144" t="s">
        <v>83</v>
      </c>
      <c r="AV448" s="12" t="s">
        <v>83</v>
      </c>
      <c r="AW448" s="12" t="s">
        <v>3</v>
      </c>
      <c r="AX448" s="12" t="s">
        <v>81</v>
      </c>
      <c r="AY448" s="144" t="s">
        <v>131</v>
      </c>
    </row>
    <row r="449" spans="2:65" s="1" customFormat="1" ht="33" customHeight="1">
      <c r="B449" s="128"/>
      <c r="C449" s="129" t="s">
        <v>665</v>
      </c>
      <c r="D449" s="129" t="s">
        <v>133</v>
      </c>
      <c r="E449" s="130" t="s">
        <v>666</v>
      </c>
      <c r="F449" s="131" t="s">
        <v>667</v>
      </c>
      <c r="G449" s="132" t="s">
        <v>173</v>
      </c>
      <c r="H449" s="133">
        <v>529.673</v>
      </c>
      <c r="I449" s="134"/>
      <c r="J449" s="135">
        <f>ROUND(I449*H449,2)</f>
        <v>0</v>
      </c>
      <c r="K449" s="131" t="s">
        <v>137</v>
      </c>
      <c r="L449" s="32"/>
      <c r="M449" s="136" t="s">
        <v>1</v>
      </c>
      <c r="N449" s="137" t="s">
        <v>38</v>
      </c>
      <c r="P449" s="138">
        <f>O449*H449</f>
        <v>0</v>
      </c>
      <c r="Q449" s="138">
        <v>0</v>
      </c>
      <c r="R449" s="138">
        <f>Q449*H449</f>
        <v>0</v>
      </c>
      <c r="S449" s="138">
        <v>0</v>
      </c>
      <c r="T449" s="139">
        <f>S449*H449</f>
        <v>0</v>
      </c>
      <c r="AR449" s="140" t="s">
        <v>216</v>
      </c>
      <c r="AT449" s="140" t="s">
        <v>133</v>
      </c>
      <c r="AU449" s="140" t="s">
        <v>83</v>
      </c>
      <c r="AY449" s="17" t="s">
        <v>131</v>
      </c>
      <c r="BE449" s="141">
        <f>IF(N449="základní",J449,0)</f>
        <v>0</v>
      </c>
      <c r="BF449" s="141">
        <f>IF(N449="snížená",J449,0)</f>
        <v>0</v>
      </c>
      <c r="BG449" s="141">
        <f>IF(N449="zákl. přenesená",J449,0)</f>
        <v>0</v>
      </c>
      <c r="BH449" s="141">
        <f>IF(N449="sníž. přenesená",J449,0)</f>
        <v>0</v>
      </c>
      <c r="BI449" s="141">
        <f>IF(N449="nulová",J449,0)</f>
        <v>0</v>
      </c>
      <c r="BJ449" s="17" t="s">
        <v>81</v>
      </c>
      <c r="BK449" s="141">
        <f>ROUND(I449*H449,2)</f>
        <v>0</v>
      </c>
      <c r="BL449" s="17" t="s">
        <v>216</v>
      </c>
      <c r="BM449" s="140" t="s">
        <v>668</v>
      </c>
    </row>
    <row r="450" spans="2:65" s="12" customFormat="1" ht="12">
      <c r="B450" s="142"/>
      <c r="D450" s="143" t="s">
        <v>140</v>
      </c>
      <c r="E450" s="144" t="s">
        <v>1</v>
      </c>
      <c r="F450" s="145" t="s">
        <v>669</v>
      </c>
      <c r="H450" s="146">
        <v>529.673</v>
      </c>
      <c r="I450" s="147"/>
      <c r="L450" s="142"/>
      <c r="M450" s="148"/>
      <c r="T450" s="149"/>
      <c r="AT450" s="144" t="s">
        <v>140</v>
      </c>
      <c r="AU450" s="144" t="s">
        <v>83</v>
      </c>
      <c r="AV450" s="12" t="s">
        <v>83</v>
      </c>
      <c r="AW450" s="12" t="s">
        <v>30</v>
      </c>
      <c r="AX450" s="12" t="s">
        <v>81</v>
      </c>
      <c r="AY450" s="144" t="s">
        <v>131</v>
      </c>
    </row>
    <row r="451" spans="2:65" s="1" customFormat="1" ht="24.25" customHeight="1">
      <c r="B451" s="128"/>
      <c r="C451" s="150" t="s">
        <v>670</v>
      </c>
      <c r="D451" s="150" t="s">
        <v>177</v>
      </c>
      <c r="E451" s="151" t="s">
        <v>671</v>
      </c>
      <c r="F451" s="152" t="s">
        <v>964</v>
      </c>
      <c r="G451" s="153" t="s">
        <v>136</v>
      </c>
      <c r="H451" s="154">
        <v>13.347</v>
      </c>
      <c r="I451" s="155"/>
      <c r="J451" s="156">
        <f>ROUND(I451*H451,2)</f>
        <v>0</v>
      </c>
      <c r="K451" s="152" t="s">
        <v>137</v>
      </c>
      <c r="L451" s="157"/>
      <c r="M451" s="158" t="s">
        <v>1</v>
      </c>
      <c r="N451" s="159" t="s">
        <v>38</v>
      </c>
      <c r="P451" s="138">
        <f>O451*H451</f>
        <v>0</v>
      </c>
      <c r="Q451" s="138">
        <v>0.55000000000000004</v>
      </c>
      <c r="R451" s="138">
        <f>Q451*H451</f>
        <v>7.3408500000000005</v>
      </c>
      <c r="S451" s="138">
        <v>0</v>
      </c>
      <c r="T451" s="139">
        <f>S451*H451</f>
        <v>0</v>
      </c>
      <c r="AR451" s="140" t="s">
        <v>312</v>
      </c>
      <c r="AT451" s="140" t="s">
        <v>177</v>
      </c>
      <c r="AU451" s="140" t="s">
        <v>83</v>
      </c>
      <c r="AY451" s="17" t="s">
        <v>131</v>
      </c>
      <c r="BE451" s="141">
        <f>IF(N451="základní",J451,0)</f>
        <v>0</v>
      </c>
      <c r="BF451" s="141">
        <f>IF(N451="snížená",J451,0)</f>
        <v>0</v>
      </c>
      <c r="BG451" s="141">
        <f>IF(N451="zákl. přenesená",J451,0)</f>
        <v>0</v>
      </c>
      <c r="BH451" s="141">
        <f>IF(N451="sníž. přenesená",J451,0)</f>
        <v>0</v>
      </c>
      <c r="BI451" s="141">
        <f>IF(N451="nulová",J451,0)</f>
        <v>0</v>
      </c>
      <c r="BJ451" s="17" t="s">
        <v>81</v>
      </c>
      <c r="BK451" s="141">
        <f>ROUND(I451*H451,2)</f>
        <v>0</v>
      </c>
      <c r="BL451" s="17" t="s">
        <v>216</v>
      </c>
      <c r="BM451" s="140" t="s">
        <v>672</v>
      </c>
    </row>
    <row r="452" spans="2:65" s="12" customFormat="1" ht="24">
      <c r="B452" s="142"/>
      <c r="D452" s="143" t="s">
        <v>140</v>
      </c>
      <c r="F452" s="145" t="s">
        <v>673</v>
      </c>
      <c r="H452" s="146">
        <v>13.347</v>
      </c>
      <c r="I452" s="147"/>
      <c r="L452" s="142"/>
      <c r="M452" s="148"/>
      <c r="T452" s="149"/>
      <c r="AT452" s="144" t="s">
        <v>140</v>
      </c>
      <c r="AU452" s="144" t="s">
        <v>83</v>
      </c>
      <c r="AV452" s="12" t="s">
        <v>83</v>
      </c>
      <c r="AW452" s="12" t="s">
        <v>3</v>
      </c>
      <c r="AX452" s="12" t="s">
        <v>81</v>
      </c>
      <c r="AY452" s="144" t="s">
        <v>131</v>
      </c>
    </row>
    <row r="453" spans="2:65" s="1" customFormat="1" ht="33" customHeight="1">
      <c r="B453" s="128"/>
      <c r="C453" s="129" t="s">
        <v>674</v>
      </c>
      <c r="D453" s="129" t="s">
        <v>133</v>
      </c>
      <c r="E453" s="130" t="s">
        <v>675</v>
      </c>
      <c r="F453" s="131" t="s">
        <v>676</v>
      </c>
      <c r="G453" s="132" t="s">
        <v>173</v>
      </c>
      <c r="H453" s="133">
        <v>264.83699999999999</v>
      </c>
      <c r="I453" s="134"/>
      <c r="J453" s="135">
        <f>ROUND(I453*H453,2)</f>
        <v>0</v>
      </c>
      <c r="K453" s="131" t="s">
        <v>137</v>
      </c>
      <c r="L453" s="32"/>
      <c r="M453" s="136" t="s">
        <v>1</v>
      </c>
      <c r="N453" s="137" t="s">
        <v>38</v>
      </c>
      <c r="P453" s="138">
        <f>O453*H453</f>
        <v>0</v>
      </c>
      <c r="Q453" s="138">
        <v>0</v>
      </c>
      <c r="R453" s="138">
        <f>Q453*H453</f>
        <v>0</v>
      </c>
      <c r="S453" s="138">
        <v>0</v>
      </c>
      <c r="T453" s="139">
        <f>S453*H453</f>
        <v>0</v>
      </c>
      <c r="AR453" s="140" t="s">
        <v>216</v>
      </c>
      <c r="AT453" s="140" t="s">
        <v>133</v>
      </c>
      <c r="AU453" s="140" t="s">
        <v>83</v>
      </c>
      <c r="AY453" s="17" t="s">
        <v>131</v>
      </c>
      <c r="BE453" s="141">
        <f>IF(N453="základní",J453,0)</f>
        <v>0</v>
      </c>
      <c r="BF453" s="141">
        <f>IF(N453="snížená",J453,0)</f>
        <v>0</v>
      </c>
      <c r="BG453" s="141">
        <f>IF(N453="zákl. přenesená",J453,0)</f>
        <v>0</v>
      </c>
      <c r="BH453" s="141">
        <f>IF(N453="sníž. přenesená",J453,0)</f>
        <v>0</v>
      </c>
      <c r="BI453" s="141">
        <f>IF(N453="nulová",J453,0)</f>
        <v>0</v>
      </c>
      <c r="BJ453" s="17" t="s">
        <v>81</v>
      </c>
      <c r="BK453" s="141">
        <f>ROUND(I453*H453,2)</f>
        <v>0</v>
      </c>
      <c r="BL453" s="17" t="s">
        <v>216</v>
      </c>
      <c r="BM453" s="140" t="s">
        <v>677</v>
      </c>
    </row>
    <row r="454" spans="2:65" s="12" customFormat="1" ht="12">
      <c r="B454" s="142"/>
      <c r="D454" s="143" t="s">
        <v>140</v>
      </c>
      <c r="E454" s="144" t="s">
        <v>1</v>
      </c>
      <c r="F454" s="145" t="s">
        <v>605</v>
      </c>
      <c r="H454" s="146">
        <v>264.83699999999999</v>
      </c>
      <c r="I454" s="147"/>
      <c r="L454" s="142"/>
      <c r="M454" s="148"/>
      <c r="T454" s="149"/>
      <c r="AT454" s="144" t="s">
        <v>140</v>
      </c>
      <c r="AU454" s="144" t="s">
        <v>83</v>
      </c>
      <c r="AV454" s="12" t="s">
        <v>83</v>
      </c>
      <c r="AW454" s="12" t="s">
        <v>30</v>
      </c>
      <c r="AX454" s="12" t="s">
        <v>81</v>
      </c>
      <c r="AY454" s="144" t="s">
        <v>131</v>
      </c>
    </row>
    <row r="455" spans="2:65" s="1" customFormat="1" ht="16.5" customHeight="1">
      <c r="B455" s="128"/>
      <c r="C455" s="129" t="s">
        <v>678</v>
      </c>
      <c r="D455" s="129" t="s">
        <v>133</v>
      </c>
      <c r="E455" s="130" t="s">
        <v>679</v>
      </c>
      <c r="F455" s="131" t="s">
        <v>680</v>
      </c>
      <c r="G455" s="132" t="s">
        <v>190</v>
      </c>
      <c r="H455" s="133">
        <v>640</v>
      </c>
      <c r="I455" s="134"/>
      <c r="J455" s="135">
        <f>ROUND(I455*H455,2)</f>
        <v>0</v>
      </c>
      <c r="K455" s="131" t="s">
        <v>137</v>
      </c>
      <c r="L455" s="32"/>
      <c r="M455" s="136" t="s">
        <v>1</v>
      </c>
      <c r="N455" s="137" t="s">
        <v>38</v>
      </c>
      <c r="P455" s="138">
        <f>O455*H455</f>
        <v>0</v>
      </c>
      <c r="Q455" s="138">
        <v>2.0000000000000002E-5</v>
      </c>
      <c r="R455" s="138">
        <f>Q455*H455</f>
        <v>1.2800000000000001E-2</v>
      </c>
      <c r="S455" s="138">
        <v>0</v>
      </c>
      <c r="T455" s="139">
        <f>S455*H455</f>
        <v>0</v>
      </c>
      <c r="AR455" s="140" t="s">
        <v>216</v>
      </c>
      <c r="AT455" s="140" t="s">
        <v>133</v>
      </c>
      <c r="AU455" s="140" t="s">
        <v>83</v>
      </c>
      <c r="AY455" s="17" t="s">
        <v>131</v>
      </c>
      <c r="BE455" s="141">
        <f>IF(N455="základní",J455,0)</f>
        <v>0</v>
      </c>
      <c r="BF455" s="141">
        <f>IF(N455="snížená",J455,0)</f>
        <v>0</v>
      </c>
      <c r="BG455" s="141">
        <f>IF(N455="zákl. přenesená",J455,0)</f>
        <v>0</v>
      </c>
      <c r="BH455" s="141">
        <f>IF(N455="sníž. přenesená",J455,0)</f>
        <v>0</v>
      </c>
      <c r="BI455" s="141">
        <f>IF(N455="nulová",J455,0)</f>
        <v>0</v>
      </c>
      <c r="BJ455" s="17" t="s">
        <v>81</v>
      </c>
      <c r="BK455" s="141">
        <f>ROUND(I455*H455,2)</f>
        <v>0</v>
      </c>
      <c r="BL455" s="17" t="s">
        <v>216</v>
      </c>
      <c r="BM455" s="140" t="s">
        <v>681</v>
      </c>
    </row>
    <row r="456" spans="2:65" s="12" customFormat="1" ht="12">
      <c r="B456" s="142"/>
      <c r="D456" s="143" t="s">
        <v>140</v>
      </c>
      <c r="E456" s="144" t="s">
        <v>1</v>
      </c>
      <c r="F456" s="145" t="s">
        <v>682</v>
      </c>
      <c r="H456" s="146">
        <v>640</v>
      </c>
      <c r="I456" s="147"/>
      <c r="L456" s="142"/>
      <c r="M456" s="148"/>
      <c r="T456" s="149"/>
      <c r="AT456" s="144" t="s">
        <v>140</v>
      </c>
      <c r="AU456" s="144" t="s">
        <v>83</v>
      </c>
      <c r="AV456" s="12" t="s">
        <v>83</v>
      </c>
      <c r="AW456" s="12" t="s">
        <v>30</v>
      </c>
      <c r="AX456" s="12" t="s">
        <v>81</v>
      </c>
      <c r="AY456" s="144" t="s">
        <v>131</v>
      </c>
    </row>
    <row r="457" spans="2:65" s="1" customFormat="1" ht="16.5" customHeight="1">
      <c r="B457" s="128"/>
      <c r="C457" s="150" t="s">
        <v>683</v>
      </c>
      <c r="D457" s="150" t="s">
        <v>177</v>
      </c>
      <c r="E457" s="151" t="s">
        <v>684</v>
      </c>
      <c r="F457" s="152" t="s">
        <v>685</v>
      </c>
      <c r="G457" s="153" t="s">
        <v>136</v>
      </c>
      <c r="H457" s="154">
        <v>2.2400000000000002</v>
      </c>
      <c r="I457" s="155"/>
      <c r="J457" s="156">
        <f>ROUND(I457*H457,2)</f>
        <v>0</v>
      </c>
      <c r="K457" s="152" t="s">
        <v>137</v>
      </c>
      <c r="L457" s="157"/>
      <c r="M457" s="158" t="s">
        <v>1</v>
      </c>
      <c r="N457" s="159" t="s">
        <v>38</v>
      </c>
      <c r="P457" s="138">
        <f>O457*H457</f>
        <v>0</v>
      </c>
      <c r="Q457" s="138">
        <v>0.55000000000000004</v>
      </c>
      <c r="R457" s="138">
        <f>Q457*H457</f>
        <v>1.2320000000000002</v>
      </c>
      <c r="S457" s="138">
        <v>0</v>
      </c>
      <c r="T457" s="139">
        <f>S457*H457</f>
        <v>0</v>
      </c>
      <c r="AR457" s="140" t="s">
        <v>312</v>
      </c>
      <c r="AT457" s="140" t="s">
        <v>177</v>
      </c>
      <c r="AU457" s="140" t="s">
        <v>83</v>
      </c>
      <c r="AY457" s="17" t="s">
        <v>131</v>
      </c>
      <c r="BE457" s="141">
        <f>IF(N457="základní",J457,0)</f>
        <v>0</v>
      </c>
      <c r="BF457" s="141">
        <f>IF(N457="snížená",J457,0)</f>
        <v>0</v>
      </c>
      <c r="BG457" s="141">
        <f>IF(N457="zákl. přenesená",J457,0)</f>
        <v>0</v>
      </c>
      <c r="BH457" s="141">
        <f>IF(N457="sníž. přenesená",J457,0)</f>
        <v>0</v>
      </c>
      <c r="BI457" s="141">
        <f>IF(N457="nulová",J457,0)</f>
        <v>0</v>
      </c>
      <c r="BJ457" s="17" t="s">
        <v>81</v>
      </c>
      <c r="BK457" s="141">
        <f>ROUND(I457*H457,2)</f>
        <v>0</v>
      </c>
      <c r="BL457" s="17" t="s">
        <v>216</v>
      </c>
      <c r="BM457" s="140" t="s">
        <v>686</v>
      </c>
    </row>
    <row r="458" spans="2:65" s="1" customFormat="1" ht="24.25" customHeight="1">
      <c r="B458" s="128"/>
      <c r="C458" s="129" t="s">
        <v>687</v>
      </c>
      <c r="D458" s="129" t="s">
        <v>133</v>
      </c>
      <c r="E458" s="130" t="s">
        <v>688</v>
      </c>
      <c r="F458" s="131" t="s">
        <v>689</v>
      </c>
      <c r="G458" s="132" t="s">
        <v>136</v>
      </c>
      <c r="H458" s="133">
        <v>25.614999999999998</v>
      </c>
      <c r="I458" s="134"/>
      <c r="J458" s="135">
        <f>ROUND(I458*H458,2)</f>
        <v>0</v>
      </c>
      <c r="K458" s="131" t="s">
        <v>137</v>
      </c>
      <c r="L458" s="32"/>
      <c r="M458" s="136" t="s">
        <v>1</v>
      </c>
      <c r="N458" s="137" t="s">
        <v>38</v>
      </c>
      <c r="P458" s="138">
        <f>O458*H458</f>
        <v>0</v>
      </c>
      <c r="Q458" s="138">
        <v>2.3300000000000001E-2</v>
      </c>
      <c r="R458" s="138">
        <f>Q458*H458</f>
        <v>0.59682950000000001</v>
      </c>
      <c r="S458" s="138">
        <v>0</v>
      </c>
      <c r="T458" s="139">
        <f>S458*H458</f>
        <v>0</v>
      </c>
      <c r="AR458" s="140" t="s">
        <v>216</v>
      </c>
      <c r="AT458" s="140" t="s">
        <v>133</v>
      </c>
      <c r="AU458" s="140" t="s">
        <v>83</v>
      </c>
      <c r="AY458" s="17" t="s">
        <v>131</v>
      </c>
      <c r="BE458" s="141">
        <f>IF(N458="základní",J458,0)</f>
        <v>0</v>
      </c>
      <c r="BF458" s="141">
        <f>IF(N458="snížená",J458,0)</f>
        <v>0</v>
      </c>
      <c r="BG458" s="141">
        <f>IF(N458="zákl. přenesená",J458,0)</f>
        <v>0</v>
      </c>
      <c r="BH458" s="141">
        <f>IF(N458="sníž. přenesená",J458,0)</f>
        <v>0</v>
      </c>
      <c r="BI458" s="141">
        <f>IF(N458="nulová",J458,0)</f>
        <v>0</v>
      </c>
      <c r="BJ458" s="17" t="s">
        <v>81</v>
      </c>
      <c r="BK458" s="141">
        <f>ROUND(I458*H458,2)</f>
        <v>0</v>
      </c>
      <c r="BL458" s="17" t="s">
        <v>216</v>
      </c>
      <c r="BM458" s="140" t="s">
        <v>690</v>
      </c>
    </row>
    <row r="459" spans="2:65" s="12" customFormat="1" ht="12">
      <c r="B459" s="142"/>
      <c r="D459" s="143" t="s">
        <v>140</v>
      </c>
      <c r="E459" s="144" t="s">
        <v>1</v>
      </c>
      <c r="F459" s="145" t="s">
        <v>691</v>
      </c>
      <c r="H459" s="146">
        <v>10.028</v>
      </c>
      <c r="I459" s="147"/>
      <c r="L459" s="142"/>
      <c r="M459" s="148"/>
      <c r="T459" s="149"/>
      <c r="AT459" s="144" t="s">
        <v>140</v>
      </c>
      <c r="AU459" s="144" t="s">
        <v>83</v>
      </c>
      <c r="AV459" s="12" t="s">
        <v>83</v>
      </c>
      <c r="AW459" s="12" t="s">
        <v>30</v>
      </c>
      <c r="AX459" s="12" t="s">
        <v>73</v>
      </c>
      <c r="AY459" s="144" t="s">
        <v>131</v>
      </c>
    </row>
    <row r="460" spans="2:65" s="12" customFormat="1" ht="12">
      <c r="B460" s="142"/>
      <c r="D460" s="143" t="s">
        <v>140</v>
      </c>
      <c r="E460" s="144" t="s">
        <v>1</v>
      </c>
      <c r="F460" s="145" t="s">
        <v>692</v>
      </c>
      <c r="H460" s="146">
        <v>13.347</v>
      </c>
      <c r="I460" s="147"/>
      <c r="L460" s="142"/>
      <c r="M460" s="148"/>
      <c r="T460" s="149"/>
      <c r="AT460" s="144" t="s">
        <v>140</v>
      </c>
      <c r="AU460" s="144" t="s">
        <v>83</v>
      </c>
      <c r="AV460" s="12" t="s">
        <v>83</v>
      </c>
      <c r="AW460" s="12" t="s">
        <v>30</v>
      </c>
      <c r="AX460" s="12" t="s">
        <v>73</v>
      </c>
      <c r="AY460" s="144" t="s">
        <v>131</v>
      </c>
    </row>
    <row r="461" spans="2:65" s="12" customFormat="1" ht="12">
      <c r="B461" s="142"/>
      <c r="D461" s="143" t="s">
        <v>140</v>
      </c>
      <c r="E461" s="144" t="s">
        <v>1</v>
      </c>
      <c r="F461" s="145" t="s">
        <v>693</v>
      </c>
      <c r="H461" s="146">
        <v>2.2400000000000002</v>
      </c>
      <c r="I461" s="147"/>
      <c r="L461" s="142"/>
      <c r="M461" s="148"/>
      <c r="T461" s="149"/>
      <c r="AT461" s="144" t="s">
        <v>140</v>
      </c>
      <c r="AU461" s="144" t="s">
        <v>83</v>
      </c>
      <c r="AV461" s="12" t="s">
        <v>83</v>
      </c>
      <c r="AW461" s="12" t="s">
        <v>30</v>
      </c>
      <c r="AX461" s="12" t="s">
        <v>73</v>
      </c>
      <c r="AY461" s="144" t="s">
        <v>131</v>
      </c>
    </row>
    <row r="462" spans="2:65" s="13" customFormat="1" ht="12">
      <c r="B462" s="160"/>
      <c r="D462" s="143" t="s">
        <v>140</v>
      </c>
      <c r="E462" s="161" t="s">
        <v>1</v>
      </c>
      <c r="F462" s="162" t="s">
        <v>201</v>
      </c>
      <c r="H462" s="163">
        <v>25.615000000000002</v>
      </c>
      <c r="I462" s="164"/>
      <c r="L462" s="160"/>
      <c r="M462" s="165"/>
      <c r="T462" s="166"/>
      <c r="AT462" s="161" t="s">
        <v>140</v>
      </c>
      <c r="AU462" s="161" t="s">
        <v>83</v>
      </c>
      <c r="AV462" s="13" t="s">
        <v>138</v>
      </c>
      <c r="AW462" s="13" t="s">
        <v>30</v>
      </c>
      <c r="AX462" s="13" t="s">
        <v>81</v>
      </c>
      <c r="AY462" s="161" t="s">
        <v>131</v>
      </c>
    </row>
    <row r="463" spans="2:65" s="1" customFormat="1" ht="24.25" customHeight="1">
      <c r="B463" s="128"/>
      <c r="C463" s="129" t="s">
        <v>694</v>
      </c>
      <c r="D463" s="129" t="s">
        <v>133</v>
      </c>
      <c r="E463" s="130" t="s">
        <v>695</v>
      </c>
      <c r="F463" s="131" t="s">
        <v>696</v>
      </c>
      <c r="G463" s="132" t="s">
        <v>190</v>
      </c>
      <c r="H463" s="133">
        <v>68.489999999999995</v>
      </c>
      <c r="I463" s="134"/>
      <c r="J463" s="135">
        <f>ROUND(I463*H463,2)</f>
        <v>0</v>
      </c>
      <c r="K463" s="131" t="s">
        <v>137</v>
      </c>
      <c r="L463" s="32"/>
      <c r="M463" s="136" t="s">
        <v>1</v>
      </c>
      <c r="N463" s="137" t="s">
        <v>38</v>
      </c>
      <c r="P463" s="138">
        <f>O463*H463</f>
        <v>0</v>
      </c>
      <c r="Q463" s="138">
        <v>0</v>
      </c>
      <c r="R463" s="138">
        <f>Q463*H463</f>
        <v>0</v>
      </c>
      <c r="S463" s="138">
        <v>0</v>
      </c>
      <c r="T463" s="139">
        <f>S463*H463</f>
        <v>0</v>
      </c>
      <c r="AR463" s="140" t="s">
        <v>216</v>
      </c>
      <c r="AT463" s="140" t="s">
        <v>133</v>
      </c>
      <c r="AU463" s="140" t="s">
        <v>83</v>
      </c>
      <c r="AY463" s="17" t="s">
        <v>131</v>
      </c>
      <c r="BE463" s="141">
        <f>IF(N463="základní",J463,0)</f>
        <v>0</v>
      </c>
      <c r="BF463" s="141">
        <f>IF(N463="snížená",J463,0)</f>
        <v>0</v>
      </c>
      <c r="BG463" s="141">
        <f>IF(N463="zákl. přenesená",J463,0)</f>
        <v>0</v>
      </c>
      <c r="BH463" s="141">
        <f>IF(N463="sníž. přenesená",J463,0)</f>
        <v>0</v>
      </c>
      <c r="BI463" s="141">
        <f>IF(N463="nulová",J463,0)</f>
        <v>0</v>
      </c>
      <c r="BJ463" s="17" t="s">
        <v>81</v>
      </c>
      <c r="BK463" s="141">
        <f>ROUND(I463*H463,2)</f>
        <v>0</v>
      </c>
      <c r="BL463" s="17" t="s">
        <v>216</v>
      </c>
      <c r="BM463" s="140" t="s">
        <v>697</v>
      </c>
    </row>
    <row r="464" spans="2:65" s="12" customFormat="1" ht="12">
      <c r="B464" s="142"/>
      <c r="D464" s="143" t="s">
        <v>140</v>
      </c>
      <c r="E464" s="144" t="s">
        <v>1</v>
      </c>
      <c r="F464" s="145" t="s">
        <v>698</v>
      </c>
      <c r="H464" s="146">
        <v>68.489999999999995</v>
      </c>
      <c r="I464" s="147"/>
      <c r="L464" s="142"/>
      <c r="M464" s="148"/>
      <c r="T464" s="149"/>
      <c r="AT464" s="144" t="s">
        <v>140</v>
      </c>
      <c r="AU464" s="144" t="s">
        <v>83</v>
      </c>
      <c r="AV464" s="12" t="s">
        <v>83</v>
      </c>
      <c r="AW464" s="12" t="s">
        <v>30</v>
      </c>
      <c r="AX464" s="12" t="s">
        <v>81</v>
      </c>
      <c r="AY464" s="144" t="s">
        <v>131</v>
      </c>
    </row>
    <row r="465" spans="2:65" s="1" customFormat="1" ht="24.25" customHeight="1">
      <c r="B465" s="128"/>
      <c r="C465" s="150" t="s">
        <v>699</v>
      </c>
      <c r="D465" s="150" t="s">
        <v>177</v>
      </c>
      <c r="E465" s="151" t="s">
        <v>700</v>
      </c>
      <c r="F465" s="152" t="s">
        <v>965</v>
      </c>
      <c r="G465" s="153" t="s">
        <v>173</v>
      </c>
      <c r="H465" s="154">
        <v>21.574000000000002</v>
      </c>
      <c r="I465" s="155"/>
      <c r="J465" s="156">
        <f>ROUND(I465*H465,2)</f>
        <v>0</v>
      </c>
      <c r="K465" s="152" t="s">
        <v>137</v>
      </c>
      <c r="L465" s="157"/>
      <c r="M465" s="158" t="s">
        <v>1</v>
      </c>
      <c r="N465" s="159" t="s">
        <v>38</v>
      </c>
      <c r="P465" s="138">
        <f>O465*H465</f>
        <v>0</v>
      </c>
      <c r="Q465" s="138">
        <v>7.3499999999999998E-3</v>
      </c>
      <c r="R465" s="138">
        <f>Q465*H465</f>
        <v>0.15856890000000001</v>
      </c>
      <c r="S465" s="138">
        <v>0</v>
      </c>
      <c r="T465" s="139">
        <f>S465*H465</f>
        <v>0</v>
      </c>
      <c r="AR465" s="140" t="s">
        <v>312</v>
      </c>
      <c r="AT465" s="140" t="s">
        <v>177</v>
      </c>
      <c r="AU465" s="140" t="s">
        <v>83</v>
      </c>
      <c r="AY465" s="17" t="s">
        <v>131</v>
      </c>
      <c r="BE465" s="141">
        <f>IF(N465="základní",J465,0)</f>
        <v>0</v>
      </c>
      <c r="BF465" s="141">
        <f>IF(N465="snížená",J465,0)</f>
        <v>0</v>
      </c>
      <c r="BG465" s="141">
        <f>IF(N465="zákl. přenesená",J465,0)</f>
        <v>0</v>
      </c>
      <c r="BH465" s="141">
        <f>IF(N465="sníž. přenesená",J465,0)</f>
        <v>0</v>
      </c>
      <c r="BI465" s="141">
        <f>IF(N465="nulová",J465,0)</f>
        <v>0</v>
      </c>
      <c r="BJ465" s="17" t="s">
        <v>81</v>
      </c>
      <c r="BK465" s="141">
        <f>ROUND(I465*H465,2)</f>
        <v>0</v>
      </c>
      <c r="BL465" s="17" t="s">
        <v>216</v>
      </c>
      <c r="BM465" s="140" t="s">
        <v>701</v>
      </c>
    </row>
    <row r="466" spans="2:65" s="12" customFormat="1" ht="12">
      <c r="B466" s="142"/>
      <c r="D466" s="143" t="s">
        <v>140</v>
      </c>
      <c r="E466" s="144" t="s">
        <v>1</v>
      </c>
      <c r="F466" s="145" t="s">
        <v>702</v>
      </c>
      <c r="H466" s="146">
        <v>20.547000000000001</v>
      </c>
      <c r="I466" s="147"/>
      <c r="L466" s="142"/>
      <c r="M466" s="148"/>
      <c r="T466" s="149"/>
      <c r="AT466" s="144" t="s">
        <v>140</v>
      </c>
      <c r="AU466" s="144" t="s">
        <v>83</v>
      </c>
      <c r="AV466" s="12" t="s">
        <v>83</v>
      </c>
      <c r="AW466" s="12" t="s">
        <v>30</v>
      </c>
      <c r="AX466" s="12" t="s">
        <v>81</v>
      </c>
      <c r="AY466" s="144" t="s">
        <v>131</v>
      </c>
    </row>
    <row r="467" spans="2:65" s="12" customFormat="1" ht="12">
      <c r="B467" s="142"/>
      <c r="D467" s="143" t="s">
        <v>140</v>
      </c>
      <c r="F467" s="145" t="s">
        <v>703</v>
      </c>
      <c r="H467" s="146">
        <v>21.574000000000002</v>
      </c>
      <c r="I467" s="147"/>
      <c r="L467" s="142"/>
      <c r="M467" s="148"/>
      <c r="T467" s="149"/>
      <c r="AT467" s="144" t="s">
        <v>140</v>
      </c>
      <c r="AU467" s="144" t="s">
        <v>83</v>
      </c>
      <c r="AV467" s="12" t="s">
        <v>83</v>
      </c>
      <c r="AW467" s="12" t="s">
        <v>3</v>
      </c>
      <c r="AX467" s="12" t="s">
        <v>81</v>
      </c>
      <c r="AY467" s="144" t="s">
        <v>131</v>
      </c>
    </row>
    <row r="468" spans="2:65" s="1" customFormat="1" ht="24.25" customHeight="1">
      <c r="B468" s="128"/>
      <c r="C468" s="129" t="s">
        <v>704</v>
      </c>
      <c r="D468" s="129" t="s">
        <v>133</v>
      </c>
      <c r="E468" s="130" t="s">
        <v>705</v>
      </c>
      <c r="F468" s="131" t="s">
        <v>706</v>
      </c>
      <c r="G468" s="132" t="s">
        <v>136</v>
      </c>
      <c r="H468" s="133">
        <v>0.28799999999999998</v>
      </c>
      <c r="I468" s="134"/>
      <c r="J468" s="135">
        <f>ROUND(I468*H468,2)</f>
        <v>0</v>
      </c>
      <c r="K468" s="131" t="s">
        <v>137</v>
      </c>
      <c r="L468" s="32"/>
      <c r="M468" s="136" t="s">
        <v>1</v>
      </c>
      <c r="N468" s="137" t="s">
        <v>38</v>
      </c>
      <c r="P468" s="138">
        <f>O468*H468</f>
        <v>0</v>
      </c>
      <c r="Q468" s="138">
        <v>2.8E-3</v>
      </c>
      <c r="R468" s="138">
        <f>Q468*H468</f>
        <v>8.0639999999999998E-4</v>
      </c>
      <c r="S468" s="138">
        <v>0</v>
      </c>
      <c r="T468" s="139">
        <f>S468*H468</f>
        <v>0</v>
      </c>
      <c r="AR468" s="140" t="s">
        <v>216</v>
      </c>
      <c r="AT468" s="140" t="s">
        <v>133</v>
      </c>
      <c r="AU468" s="140" t="s">
        <v>83</v>
      </c>
      <c r="AY468" s="17" t="s">
        <v>131</v>
      </c>
      <c r="BE468" s="141">
        <f>IF(N468="základní",J468,0)</f>
        <v>0</v>
      </c>
      <c r="BF468" s="141">
        <f>IF(N468="snížená",J468,0)</f>
        <v>0</v>
      </c>
      <c r="BG468" s="141">
        <f>IF(N468="zákl. přenesená",J468,0)</f>
        <v>0</v>
      </c>
      <c r="BH468" s="141">
        <f>IF(N468="sníž. přenesená",J468,0)</f>
        <v>0</v>
      </c>
      <c r="BI468" s="141">
        <f>IF(N468="nulová",J468,0)</f>
        <v>0</v>
      </c>
      <c r="BJ468" s="17" t="s">
        <v>81</v>
      </c>
      <c r="BK468" s="141">
        <f>ROUND(I468*H468,2)</f>
        <v>0</v>
      </c>
      <c r="BL468" s="17" t="s">
        <v>216</v>
      </c>
      <c r="BM468" s="140" t="s">
        <v>707</v>
      </c>
    </row>
    <row r="469" spans="2:65" s="12" customFormat="1" ht="12">
      <c r="B469" s="142"/>
      <c r="D469" s="143" t="s">
        <v>140</v>
      </c>
      <c r="E469" s="144" t="s">
        <v>1</v>
      </c>
      <c r="F469" s="145" t="s">
        <v>708</v>
      </c>
      <c r="H469" s="146">
        <v>0.28799999999999998</v>
      </c>
      <c r="I469" s="147"/>
      <c r="L469" s="142"/>
      <c r="M469" s="148"/>
      <c r="T469" s="149"/>
      <c r="AT469" s="144" t="s">
        <v>140</v>
      </c>
      <c r="AU469" s="144" t="s">
        <v>83</v>
      </c>
      <c r="AV469" s="12" t="s">
        <v>83</v>
      </c>
      <c r="AW469" s="12" t="s">
        <v>30</v>
      </c>
      <c r="AX469" s="12" t="s">
        <v>81</v>
      </c>
      <c r="AY469" s="144" t="s">
        <v>131</v>
      </c>
    </row>
    <row r="470" spans="2:65" s="1" customFormat="1" ht="24.25" customHeight="1">
      <c r="B470" s="128"/>
      <c r="C470" s="129" t="s">
        <v>709</v>
      </c>
      <c r="D470" s="129" t="s">
        <v>133</v>
      </c>
      <c r="E470" s="130" t="s">
        <v>710</v>
      </c>
      <c r="F470" s="131" t="s">
        <v>711</v>
      </c>
      <c r="G470" s="132" t="s">
        <v>578</v>
      </c>
      <c r="H470" s="173"/>
      <c r="I470" s="134"/>
      <c r="J470" s="135">
        <f>ROUND(I470*H470,2)</f>
        <v>0</v>
      </c>
      <c r="K470" s="131" t="s">
        <v>137</v>
      </c>
      <c r="L470" s="32"/>
      <c r="M470" s="136" t="s">
        <v>1</v>
      </c>
      <c r="N470" s="137" t="s">
        <v>38</v>
      </c>
      <c r="P470" s="138">
        <f>O470*H470</f>
        <v>0</v>
      </c>
      <c r="Q470" s="138">
        <v>0</v>
      </c>
      <c r="R470" s="138">
        <f>Q470*H470</f>
        <v>0</v>
      </c>
      <c r="S470" s="138">
        <v>0</v>
      </c>
      <c r="T470" s="139">
        <f>S470*H470</f>
        <v>0</v>
      </c>
      <c r="AR470" s="140" t="s">
        <v>216</v>
      </c>
      <c r="AT470" s="140" t="s">
        <v>133</v>
      </c>
      <c r="AU470" s="140" t="s">
        <v>83</v>
      </c>
      <c r="AY470" s="17" t="s">
        <v>131</v>
      </c>
      <c r="BE470" s="141">
        <f>IF(N470="základní",J470,0)</f>
        <v>0</v>
      </c>
      <c r="BF470" s="141">
        <f>IF(N470="snížená",J470,0)</f>
        <v>0</v>
      </c>
      <c r="BG470" s="141">
        <f>IF(N470="zákl. přenesená",J470,0)</f>
        <v>0</v>
      </c>
      <c r="BH470" s="141">
        <f>IF(N470="sníž. přenesená",J470,0)</f>
        <v>0</v>
      </c>
      <c r="BI470" s="141">
        <f>IF(N470="nulová",J470,0)</f>
        <v>0</v>
      </c>
      <c r="BJ470" s="17" t="s">
        <v>81</v>
      </c>
      <c r="BK470" s="141">
        <f>ROUND(I470*H470,2)</f>
        <v>0</v>
      </c>
      <c r="BL470" s="17" t="s">
        <v>216</v>
      </c>
      <c r="BM470" s="140" t="s">
        <v>712</v>
      </c>
    </row>
    <row r="471" spans="2:65" s="11" customFormat="1" ht="22.75" customHeight="1">
      <c r="B471" s="116"/>
      <c r="D471" s="117" t="s">
        <v>72</v>
      </c>
      <c r="E471" s="126" t="s">
        <v>713</v>
      </c>
      <c r="F471" s="126" t="s">
        <v>714</v>
      </c>
      <c r="I471" s="119"/>
      <c r="J471" s="127">
        <f>BK471</f>
        <v>0</v>
      </c>
      <c r="L471" s="116"/>
      <c r="M471" s="121"/>
      <c r="P471" s="122">
        <f>SUM(P472:P481)</f>
        <v>0</v>
      </c>
      <c r="R471" s="122">
        <f>SUM(R472:R481)</f>
        <v>3.7896982200000005</v>
      </c>
      <c r="T471" s="123">
        <f>SUM(T472:T481)</f>
        <v>0</v>
      </c>
      <c r="AR471" s="117" t="s">
        <v>83</v>
      </c>
      <c r="AT471" s="124" t="s">
        <v>72</v>
      </c>
      <c r="AU471" s="124" t="s">
        <v>81</v>
      </c>
      <c r="AY471" s="117" t="s">
        <v>131</v>
      </c>
      <c r="BK471" s="125">
        <f>SUM(BK472:BK481)</f>
        <v>0</v>
      </c>
    </row>
    <row r="472" spans="2:65" s="1" customFormat="1" ht="33" customHeight="1">
      <c r="B472" s="128"/>
      <c r="C472" s="129" t="s">
        <v>715</v>
      </c>
      <c r="D472" s="129" t="s">
        <v>133</v>
      </c>
      <c r="E472" s="130" t="s">
        <v>716</v>
      </c>
      <c r="F472" s="131" t="s">
        <v>966</v>
      </c>
      <c r="G472" s="132" t="s">
        <v>173</v>
      </c>
      <c r="H472" s="133">
        <v>234.36600000000001</v>
      </c>
      <c r="I472" s="134"/>
      <c r="J472" s="135">
        <f>ROUND(I472*H472,2)</f>
        <v>0</v>
      </c>
      <c r="K472" s="131" t="s">
        <v>137</v>
      </c>
      <c r="L472" s="32"/>
      <c r="M472" s="136" t="s">
        <v>1</v>
      </c>
      <c r="N472" s="137" t="s">
        <v>38</v>
      </c>
      <c r="P472" s="138">
        <f>O472*H472</f>
        <v>0</v>
      </c>
      <c r="Q472" s="138">
        <v>1.617E-2</v>
      </c>
      <c r="R472" s="138">
        <f>Q472*H472</f>
        <v>3.7896982200000005</v>
      </c>
      <c r="S472" s="138">
        <v>0</v>
      </c>
      <c r="T472" s="139">
        <f>S472*H472</f>
        <v>0</v>
      </c>
      <c r="AR472" s="140" t="s">
        <v>216</v>
      </c>
      <c r="AT472" s="140" t="s">
        <v>133</v>
      </c>
      <c r="AU472" s="140" t="s">
        <v>83</v>
      </c>
      <c r="AY472" s="17" t="s">
        <v>131</v>
      </c>
      <c r="BE472" s="141">
        <f>IF(N472="základní",J472,0)</f>
        <v>0</v>
      </c>
      <c r="BF472" s="141">
        <f>IF(N472="snížená",J472,0)</f>
        <v>0</v>
      </c>
      <c r="BG472" s="141">
        <f>IF(N472="zákl. přenesená",J472,0)</f>
        <v>0</v>
      </c>
      <c r="BH472" s="141">
        <f>IF(N472="sníž. přenesená",J472,0)</f>
        <v>0</v>
      </c>
      <c r="BI472" s="141">
        <f>IF(N472="nulová",J472,0)</f>
        <v>0</v>
      </c>
      <c r="BJ472" s="17" t="s">
        <v>81</v>
      </c>
      <c r="BK472" s="141">
        <f>ROUND(I472*H472,2)</f>
        <v>0</v>
      </c>
      <c r="BL472" s="17" t="s">
        <v>216</v>
      </c>
      <c r="BM472" s="140" t="s">
        <v>717</v>
      </c>
    </row>
    <row r="473" spans="2:65" s="12" customFormat="1" ht="12">
      <c r="B473" s="142"/>
      <c r="D473" s="143" t="s">
        <v>140</v>
      </c>
      <c r="E473" s="144" t="s">
        <v>1</v>
      </c>
      <c r="F473" s="145" t="s">
        <v>467</v>
      </c>
      <c r="H473" s="146">
        <v>126.58799999999999</v>
      </c>
      <c r="I473" s="147"/>
      <c r="L473" s="142"/>
      <c r="M473" s="148"/>
      <c r="T473" s="149"/>
      <c r="AT473" s="144" t="s">
        <v>140</v>
      </c>
      <c r="AU473" s="144" t="s">
        <v>83</v>
      </c>
      <c r="AV473" s="12" t="s">
        <v>83</v>
      </c>
      <c r="AW473" s="12" t="s">
        <v>30</v>
      </c>
      <c r="AX473" s="12" t="s">
        <v>73</v>
      </c>
      <c r="AY473" s="144" t="s">
        <v>131</v>
      </c>
    </row>
    <row r="474" spans="2:65" s="12" customFormat="1" ht="12">
      <c r="B474" s="142"/>
      <c r="D474" s="143" t="s">
        <v>140</v>
      </c>
      <c r="E474" s="144" t="s">
        <v>1</v>
      </c>
      <c r="F474" s="145" t="s">
        <v>468</v>
      </c>
      <c r="H474" s="146">
        <v>26.4</v>
      </c>
      <c r="I474" s="147"/>
      <c r="L474" s="142"/>
      <c r="M474" s="148"/>
      <c r="T474" s="149"/>
      <c r="AT474" s="144" t="s">
        <v>140</v>
      </c>
      <c r="AU474" s="144" t="s">
        <v>83</v>
      </c>
      <c r="AV474" s="12" t="s">
        <v>83</v>
      </c>
      <c r="AW474" s="12" t="s">
        <v>30</v>
      </c>
      <c r="AX474" s="12" t="s">
        <v>73</v>
      </c>
      <c r="AY474" s="144" t="s">
        <v>131</v>
      </c>
    </row>
    <row r="475" spans="2:65" s="12" customFormat="1" ht="12">
      <c r="B475" s="142"/>
      <c r="D475" s="143" t="s">
        <v>140</v>
      </c>
      <c r="E475" s="144" t="s">
        <v>1</v>
      </c>
      <c r="F475" s="145" t="s">
        <v>469</v>
      </c>
      <c r="H475" s="146">
        <v>39.6</v>
      </c>
      <c r="I475" s="147"/>
      <c r="L475" s="142"/>
      <c r="M475" s="148"/>
      <c r="T475" s="149"/>
      <c r="AT475" s="144" t="s">
        <v>140</v>
      </c>
      <c r="AU475" s="144" t="s">
        <v>83</v>
      </c>
      <c r="AV475" s="12" t="s">
        <v>83</v>
      </c>
      <c r="AW475" s="12" t="s">
        <v>30</v>
      </c>
      <c r="AX475" s="12" t="s">
        <v>73</v>
      </c>
      <c r="AY475" s="144" t="s">
        <v>131</v>
      </c>
    </row>
    <row r="476" spans="2:65" s="12" customFormat="1" ht="12">
      <c r="B476" s="142"/>
      <c r="D476" s="143" t="s">
        <v>140</v>
      </c>
      <c r="E476" s="144" t="s">
        <v>1</v>
      </c>
      <c r="F476" s="145" t="s">
        <v>470</v>
      </c>
      <c r="H476" s="146">
        <v>31.68</v>
      </c>
      <c r="I476" s="147"/>
      <c r="L476" s="142"/>
      <c r="M476" s="148"/>
      <c r="T476" s="149"/>
      <c r="AT476" s="144" t="s">
        <v>140</v>
      </c>
      <c r="AU476" s="144" t="s">
        <v>83</v>
      </c>
      <c r="AV476" s="12" t="s">
        <v>83</v>
      </c>
      <c r="AW476" s="12" t="s">
        <v>30</v>
      </c>
      <c r="AX476" s="12" t="s">
        <v>73</v>
      </c>
      <c r="AY476" s="144" t="s">
        <v>131</v>
      </c>
    </row>
    <row r="477" spans="2:65" s="12" customFormat="1" ht="12">
      <c r="B477" s="142"/>
      <c r="D477" s="143" t="s">
        <v>140</v>
      </c>
      <c r="E477" s="144" t="s">
        <v>1</v>
      </c>
      <c r="F477" s="145" t="s">
        <v>471</v>
      </c>
      <c r="H477" s="146">
        <v>10.098000000000001</v>
      </c>
      <c r="I477" s="147"/>
      <c r="L477" s="142"/>
      <c r="M477" s="148"/>
      <c r="T477" s="149"/>
      <c r="AT477" s="144" t="s">
        <v>140</v>
      </c>
      <c r="AU477" s="144" t="s">
        <v>83</v>
      </c>
      <c r="AV477" s="12" t="s">
        <v>83</v>
      </c>
      <c r="AW477" s="12" t="s">
        <v>30</v>
      </c>
      <c r="AX477" s="12" t="s">
        <v>73</v>
      </c>
      <c r="AY477" s="144" t="s">
        <v>131</v>
      </c>
    </row>
    <row r="478" spans="2:65" s="13" customFormat="1" ht="12">
      <c r="B478" s="160"/>
      <c r="D478" s="143" t="s">
        <v>140</v>
      </c>
      <c r="E478" s="161" t="s">
        <v>1</v>
      </c>
      <c r="F478" s="162" t="s">
        <v>201</v>
      </c>
      <c r="H478" s="163">
        <v>234.36600000000001</v>
      </c>
      <c r="I478" s="164"/>
      <c r="L478" s="160"/>
      <c r="M478" s="165"/>
      <c r="T478" s="166"/>
      <c r="AT478" s="161" t="s">
        <v>140</v>
      </c>
      <c r="AU478" s="161" t="s">
        <v>83</v>
      </c>
      <c r="AV478" s="13" t="s">
        <v>138</v>
      </c>
      <c r="AW478" s="13" t="s">
        <v>30</v>
      </c>
      <c r="AX478" s="13" t="s">
        <v>81</v>
      </c>
      <c r="AY478" s="161" t="s">
        <v>131</v>
      </c>
    </row>
    <row r="479" spans="2:65" s="1" customFormat="1" ht="37.75" customHeight="1">
      <c r="B479" s="128"/>
      <c r="C479" s="129" t="s">
        <v>718</v>
      </c>
      <c r="D479" s="129" t="s">
        <v>133</v>
      </c>
      <c r="E479" s="130" t="s">
        <v>719</v>
      </c>
      <c r="F479" s="131" t="s">
        <v>720</v>
      </c>
      <c r="G479" s="132" t="s">
        <v>173</v>
      </c>
      <c r="H479" s="133">
        <v>5.4</v>
      </c>
      <c r="I479" s="134"/>
      <c r="J479" s="135">
        <f>ROUND(I479*H479,2)</f>
        <v>0</v>
      </c>
      <c r="K479" s="131" t="s">
        <v>1</v>
      </c>
      <c r="L479" s="32"/>
      <c r="M479" s="136" t="s">
        <v>1</v>
      </c>
      <c r="N479" s="137" t="s">
        <v>38</v>
      </c>
      <c r="P479" s="138">
        <f>O479*H479</f>
        <v>0</v>
      </c>
      <c r="Q479" s="138">
        <v>0</v>
      </c>
      <c r="R479" s="138">
        <f>Q479*H479</f>
        <v>0</v>
      </c>
      <c r="S479" s="138">
        <v>0</v>
      </c>
      <c r="T479" s="139">
        <f>S479*H479</f>
        <v>0</v>
      </c>
      <c r="AR479" s="140" t="s">
        <v>216</v>
      </c>
      <c r="AT479" s="140" t="s">
        <v>133</v>
      </c>
      <c r="AU479" s="140" t="s">
        <v>83</v>
      </c>
      <c r="AY479" s="17" t="s">
        <v>131</v>
      </c>
      <c r="BE479" s="141">
        <f>IF(N479="základní",J479,0)</f>
        <v>0</v>
      </c>
      <c r="BF479" s="141">
        <f>IF(N479="snížená",J479,0)</f>
        <v>0</v>
      </c>
      <c r="BG479" s="141">
        <f>IF(N479="zákl. přenesená",J479,0)</f>
        <v>0</v>
      </c>
      <c r="BH479" s="141">
        <f>IF(N479="sníž. přenesená",J479,0)</f>
        <v>0</v>
      </c>
      <c r="BI479" s="141">
        <f>IF(N479="nulová",J479,0)</f>
        <v>0</v>
      </c>
      <c r="BJ479" s="17" t="s">
        <v>81</v>
      </c>
      <c r="BK479" s="141">
        <f>ROUND(I479*H479,2)</f>
        <v>0</v>
      </c>
      <c r="BL479" s="17" t="s">
        <v>216</v>
      </c>
      <c r="BM479" s="140" t="s">
        <v>721</v>
      </c>
    </row>
    <row r="480" spans="2:65" s="12" customFormat="1" ht="12">
      <c r="B480" s="142"/>
      <c r="D480" s="143" t="s">
        <v>140</v>
      </c>
      <c r="E480" s="144" t="s">
        <v>1</v>
      </c>
      <c r="F480" s="145" t="s">
        <v>722</v>
      </c>
      <c r="H480" s="146">
        <v>5.4</v>
      </c>
      <c r="I480" s="147"/>
      <c r="L480" s="142"/>
      <c r="M480" s="148"/>
      <c r="T480" s="149"/>
      <c r="AT480" s="144" t="s">
        <v>140</v>
      </c>
      <c r="AU480" s="144" t="s">
        <v>83</v>
      </c>
      <c r="AV480" s="12" t="s">
        <v>83</v>
      </c>
      <c r="AW480" s="12" t="s">
        <v>30</v>
      </c>
      <c r="AX480" s="12" t="s">
        <v>81</v>
      </c>
      <c r="AY480" s="144" t="s">
        <v>131</v>
      </c>
    </row>
    <row r="481" spans="2:65" s="1" customFormat="1" ht="24.25" customHeight="1">
      <c r="B481" s="128"/>
      <c r="C481" s="129" t="s">
        <v>723</v>
      </c>
      <c r="D481" s="129" t="s">
        <v>133</v>
      </c>
      <c r="E481" s="130" t="s">
        <v>724</v>
      </c>
      <c r="F481" s="131" t="s">
        <v>725</v>
      </c>
      <c r="G481" s="132" t="s">
        <v>578</v>
      </c>
      <c r="H481" s="173"/>
      <c r="I481" s="134"/>
      <c r="J481" s="135">
        <f>ROUND(I481*H481,2)</f>
        <v>0</v>
      </c>
      <c r="K481" s="131" t="s">
        <v>137</v>
      </c>
      <c r="L481" s="32"/>
      <c r="M481" s="136" t="s">
        <v>1</v>
      </c>
      <c r="N481" s="137" t="s">
        <v>38</v>
      </c>
      <c r="P481" s="138">
        <f>O481*H481</f>
        <v>0</v>
      </c>
      <c r="Q481" s="138">
        <v>0</v>
      </c>
      <c r="R481" s="138">
        <f>Q481*H481</f>
        <v>0</v>
      </c>
      <c r="S481" s="138">
        <v>0</v>
      </c>
      <c r="T481" s="139">
        <f>S481*H481</f>
        <v>0</v>
      </c>
      <c r="AR481" s="140" t="s">
        <v>216</v>
      </c>
      <c r="AT481" s="140" t="s">
        <v>133</v>
      </c>
      <c r="AU481" s="140" t="s">
        <v>83</v>
      </c>
      <c r="AY481" s="17" t="s">
        <v>131</v>
      </c>
      <c r="BE481" s="141">
        <f>IF(N481="základní",J481,0)</f>
        <v>0</v>
      </c>
      <c r="BF481" s="141">
        <f>IF(N481="snížená",J481,0)</f>
        <v>0</v>
      </c>
      <c r="BG481" s="141">
        <f>IF(N481="zákl. přenesená",J481,0)</f>
        <v>0</v>
      </c>
      <c r="BH481" s="141">
        <f>IF(N481="sníž. přenesená",J481,0)</f>
        <v>0</v>
      </c>
      <c r="BI481" s="141">
        <f>IF(N481="nulová",J481,0)</f>
        <v>0</v>
      </c>
      <c r="BJ481" s="17" t="s">
        <v>81</v>
      </c>
      <c r="BK481" s="141">
        <f>ROUND(I481*H481,2)</f>
        <v>0</v>
      </c>
      <c r="BL481" s="17" t="s">
        <v>216</v>
      </c>
      <c r="BM481" s="140" t="s">
        <v>726</v>
      </c>
    </row>
    <row r="482" spans="2:65" s="11" customFormat="1" ht="22.75" customHeight="1">
      <c r="B482" s="116"/>
      <c r="D482" s="117" t="s">
        <v>72</v>
      </c>
      <c r="E482" s="126" t="s">
        <v>727</v>
      </c>
      <c r="F482" s="126" t="s">
        <v>728</v>
      </c>
      <c r="I482" s="119"/>
      <c r="J482" s="127">
        <f>BK482</f>
        <v>0</v>
      </c>
      <c r="L482" s="116"/>
      <c r="M482" s="121"/>
      <c r="P482" s="122">
        <f>SUM(P483:P489)</f>
        <v>0</v>
      </c>
      <c r="R482" s="122">
        <f>SUM(R483:R489)</f>
        <v>1.8099743699999999</v>
      </c>
      <c r="T482" s="123">
        <f>SUM(T483:T489)</f>
        <v>0</v>
      </c>
      <c r="AR482" s="117" t="s">
        <v>83</v>
      </c>
      <c r="AT482" s="124" t="s">
        <v>72</v>
      </c>
      <c r="AU482" s="124" t="s">
        <v>81</v>
      </c>
      <c r="AY482" s="117" t="s">
        <v>131</v>
      </c>
      <c r="BK482" s="125">
        <f>SUM(BK483:BK489)</f>
        <v>0</v>
      </c>
    </row>
    <row r="483" spans="2:65" s="1" customFormat="1" ht="37.75" customHeight="1">
      <c r="B483" s="128"/>
      <c r="C483" s="129" t="s">
        <v>729</v>
      </c>
      <c r="D483" s="129" t="s">
        <v>133</v>
      </c>
      <c r="E483" s="130" t="s">
        <v>730</v>
      </c>
      <c r="F483" s="131" t="s">
        <v>731</v>
      </c>
      <c r="G483" s="132" t="s">
        <v>173</v>
      </c>
      <c r="H483" s="133">
        <v>264.83699999999999</v>
      </c>
      <c r="I483" s="134"/>
      <c r="J483" s="135">
        <f>ROUND(I483*H483,2)</f>
        <v>0</v>
      </c>
      <c r="K483" s="131" t="s">
        <v>1</v>
      </c>
      <c r="L483" s="32"/>
      <c r="M483" s="136" t="s">
        <v>1</v>
      </c>
      <c r="N483" s="137" t="s">
        <v>38</v>
      </c>
      <c r="P483" s="138">
        <f>O483*H483</f>
        <v>0</v>
      </c>
      <c r="Q483" s="138">
        <v>6.6100000000000004E-3</v>
      </c>
      <c r="R483" s="138">
        <f>Q483*H483</f>
        <v>1.7505725700000001</v>
      </c>
      <c r="S483" s="138">
        <v>0</v>
      </c>
      <c r="T483" s="139">
        <f>S483*H483</f>
        <v>0</v>
      </c>
      <c r="AR483" s="140" t="s">
        <v>216</v>
      </c>
      <c r="AT483" s="140" t="s">
        <v>133</v>
      </c>
      <c r="AU483" s="140" t="s">
        <v>83</v>
      </c>
      <c r="AY483" s="17" t="s">
        <v>131</v>
      </c>
      <c r="BE483" s="141">
        <f>IF(N483="základní",J483,0)</f>
        <v>0</v>
      </c>
      <c r="BF483" s="141">
        <f>IF(N483="snížená",J483,0)</f>
        <v>0</v>
      </c>
      <c r="BG483" s="141">
        <f>IF(N483="zákl. přenesená",J483,0)</f>
        <v>0</v>
      </c>
      <c r="BH483" s="141">
        <f>IF(N483="sníž. přenesená",J483,0)</f>
        <v>0</v>
      </c>
      <c r="BI483" s="141">
        <f>IF(N483="nulová",J483,0)</f>
        <v>0</v>
      </c>
      <c r="BJ483" s="17" t="s">
        <v>81</v>
      </c>
      <c r="BK483" s="141">
        <f>ROUND(I483*H483,2)</f>
        <v>0</v>
      </c>
      <c r="BL483" s="17" t="s">
        <v>216</v>
      </c>
      <c r="BM483" s="140" t="s">
        <v>732</v>
      </c>
    </row>
    <row r="484" spans="2:65" s="12" customFormat="1" ht="12">
      <c r="B484" s="142"/>
      <c r="D484" s="143" t="s">
        <v>140</v>
      </c>
      <c r="E484" s="144" t="s">
        <v>1</v>
      </c>
      <c r="F484" s="145" t="s">
        <v>605</v>
      </c>
      <c r="H484" s="146">
        <v>264.83699999999999</v>
      </c>
      <c r="I484" s="147"/>
      <c r="L484" s="142"/>
      <c r="M484" s="148"/>
      <c r="T484" s="149"/>
      <c r="AT484" s="144" t="s">
        <v>140</v>
      </c>
      <c r="AU484" s="144" t="s">
        <v>83</v>
      </c>
      <c r="AV484" s="12" t="s">
        <v>83</v>
      </c>
      <c r="AW484" s="12" t="s">
        <v>30</v>
      </c>
      <c r="AX484" s="12" t="s">
        <v>81</v>
      </c>
      <c r="AY484" s="144" t="s">
        <v>131</v>
      </c>
    </row>
    <row r="485" spans="2:65" s="1" customFormat="1" ht="24.25" customHeight="1">
      <c r="B485" s="128"/>
      <c r="C485" s="129" t="s">
        <v>733</v>
      </c>
      <c r="D485" s="129" t="s">
        <v>133</v>
      </c>
      <c r="E485" s="130" t="s">
        <v>734</v>
      </c>
      <c r="F485" s="131" t="s">
        <v>735</v>
      </c>
      <c r="G485" s="132" t="s">
        <v>190</v>
      </c>
      <c r="H485" s="133">
        <v>2.2000000000000002</v>
      </c>
      <c r="I485" s="134"/>
      <c r="J485" s="135">
        <f>ROUND(I485*H485,2)</f>
        <v>0</v>
      </c>
      <c r="K485" s="131" t="s">
        <v>137</v>
      </c>
      <c r="L485" s="32"/>
      <c r="M485" s="136" t="s">
        <v>1</v>
      </c>
      <c r="N485" s="137" t="s">
        <v>38</v>
      </c>
      <c r="P485" s="138">
        <f>O485*H485</f>
        <v>0</v>
      </c>
      <c r="Q485" s="138">
        <v>2.9099999999999998E-3</v>
      </c>
      <c r="R485" s="138">
        <f>Q485*H485</f>
        <v>6.4019999999999997E-3</v>
      </c>
      <c r="S485" s="138">
        <v>0</v>
      </c>
      <c r="T485" s="139">
        <f>S485*H485</f>
        <v>0</v>
      </c>
      <c r="AR485" s="140" t="s">
        <v>216</v>
      </c>
      <c r="AT485" s="140" t="s">
        <v>133</v>
      </c>
      <c r="AU485" s="140" t="s">
        <v>83</v>
      </c>
      <c r="AY485" s="17" t="s">
        <v>131</v>
      </c>
      <c r="BE485" s="141">
        <f>IF(N485="základní",J485,0)</f>
        <v>0</v>
      </c>
      <c r="BF485" s="141">
        <f>IF(N485="snížená",J485,0)</f>
        <v>0</v>
      </c>
      <c r="BG485" s="141">
        <f>IF(N485="zákl. přenesená",J485,0)</f>
        <v>0</v>
      </c>
      <c r="BH485" s="141">
        <f>IF(N485="sníž. přenesená",J485,0)</f>
        <v>0</v>
      </c>
      <c r="BI485" s="141">
        <f>IF(N485="nulová",J485,0)</f>
        <v>0</v>
      </c>
      <c r="BJ485" s="17" t="s">
        <v>81</v>
      </c>
      <c r="BK485" s="141">
        <f>ROUND(I485*H485,2)</f>
        <v>0</v>
      </c>
      <c r="BL485" s="17" t="s">
        <v>216</v>
      </c>
      <c r="BM485" s="140" t="s">
        <v>736</v>
      </c>
    </row>
    <row r="486" spans="2:65" s="1" customFormat="1" ht="24.25" customHeight="1">
      <c r="B486" s="128"/>
      <c r="C486" s="129" t="s">
        <v>737</v>
      </c>
      <c r="D486" s="129" t="s">
        <v>133</v>
      </c>
      <c r="E486" s="130" t="s">
        <v>738</v>
      </c>
      <c r="F486" s="131" t="s">
        <v>739</v>
      </c>
      <c r="G486" s="132" t="s">
        <v>190</v>
      </c>
      <c r="H486" s="133">
        <v>21.42</v>
      </c>
      <c r="I486" s="134"/>
      <c r="J486" s="135">
        <f>ROUND(I486*H486,2)</f>
        <v>0</v>
      </c>
      <c r="K486" s="131" t="s">
        <v>137</v>
      </c>
      <c r="L486" s="32"/>
      <c r="M486" s="136" t="s">
        <v>1</v>
      </c>
      <c r="N486" s="137" t="s">
        <v>38</v>
      </c>
      <c r="P486" s="138">
        <f>O486*H486</f>
        <v>0</v>
      </c>
      <c r="Q486" s="138">
        <v>1.6900000000000001E-3</v>
      </c>
      <c r="R486" s="138">
        <f>Q486*H486</f>
        <v>3.6199800000000004E-2</v>
      </c>
      <c r="S486" s="138">
        <v>0</v>
      </c>
      <c r="T486" s="139">
        <f>S486*H486</f>
        <v>0</v>
      </c>
      <c r="AR486" s="140" t="s">
        <v>216</v>
      </c>
      <c r="AT486" s="140" t="s">
        <v>133</v>
      </c>
      <c r="AU486" s="140" t="s">
        <v>83</v>
      </c>
      <c r="AY486" s="17" t="s">
        <v>131</v>
      </c>
      <c r="BE486" s="141">
        <f>IF(N486="základní",J486,0)</f>
        <v>0</v>
      </c>
      <c r="BF486" s="141">
        <f>IF(N486="snížená",J486,0)</f>
        <v>0</v>
      </c>
      <c r="BG486" s="141">
        <f>IF(N486="zákl. přenesená",J486,0)</f>
        <v>0</v>
      </c>
      <c r="BH486" s="141">
        <f>IF(N486="sníž. přenesená",J486,0)</f>
        <v>0</v>
      </c>
      <c r="BI486" s="141">
        <f>IF(N486="nulová",J486,0)</f>
        <v>0</v>
      </c>
      <c r="BJ486" s="17" t="s">
        <v>81</v>
      </c>
      <c r="BK486" s="141">
        <f>ROUND(I486*H486,2)</f>
        <v>0</v>
      </c>
      <c r="BL486" s="17" t="s">
        <v>216</v>
      </c>
      <c r="BM486" s="140" t="s">
        <v>740</v>
      </c>
    </row>
    <row r="487" spans="2:65" s="12" customFormat="1" ht="12">
      <c r="B487" s="142"/>
      <c r="D487" s="143" t="s">
        <v>140</v>
      </c>
      <c r="E487" s="144" t="s">
        <v>1</v>
      </c>
      <c r="F487" s="145" t="s">
        <v>741</v>
      </c>
      <c r="H487" s="146">
        <v>21.42</v>
      </c>
      <c r="I487" s="147"/>
      <c r="L487" s="142"/>
      <c r="M487" s="148"/>
      <c r="T487" s="149"/>
      <c r="AT487" s="144" t="s">
        <v>140</v>
      </c>
      <c r="AU487" s="144" t="s">
        <v>83</v>
      </c>
      <c r="AV487" s="12" t="s">
        <v>83</v>
      </c>
      <c r="AW487" s="12" t="s">
        <v>30</v>
      </c>
      <c r="AX487" s="12" t="s">
        <v>81</v>
      </c>
      <c r="AY487" s="144" t="s">
        <v>131</v>
      </c>
    </row>
    <row r="488" spans="2:65" s="1" customFormat="1" ht="24.25" customHeight="1">
      <c r="B488" s="128"/>
      <c r="C488" s="129" t="s">
        <v>742</v>
      </c>
      <c r="D488" s="129" t="s">
        <v>133</v>
      </c>
      <c r="E488" s="130" t="s">
        <v>743</v>
      </c>
      <c r="F488" s="131" t="s">
        <v>744</v>
      </c>
      <c r="G488" s="132" t="s">
        <v>190</v>
      </c>
      <c r="H488" s="133">
        <v>8</v>
      </c>
      <c r="I488" s="134"/>
      <c r="J488" s="135">
        <f>ROUND(I488*H488,2)</f>
        <v>0</v>
      </c>
      <c r="K488" s="131" t="s">
        <v>137</v>
      </c>
      <c r="L488" s="32"/>
      <c r="M488" s="136" t="s">
        <v>1</v>
      </c>
      <c r="N488" s="137" t="s">
        <v>38</v>
      </c>
      <c r="P488" s="138">
        <f>O488*H488</f>
        <v>0</v>
      </c>
      <c r="Q488" s="138">
        <v>2.0999999999999999E-3</v>
      </c>
      <c r="R488" s="138">
        <f>Q488*H488</f>
        <v>1.6799999999999999E-2</v>
      </c>
      <c r="S488" s="138">
        <v>0</v>
      </c>
      <c r="T488" s="139">
        <f>S488*H488</f>
        <v>0</v>
      </c>
      <c r="AR488" s="140" t="s">
        <v>216</v>
      </c>
      <c r="AT488" s="140" t="s">
        <v>133</v>
      </c>
      <c r="AU488" s="140" t="s">
        <v>83</v>
      </c>
      <c r="AY488" s="17" t="s">
        <v>131</v>
      </c>
      <c r="BE488" s="141">
        <f>IF(N488="základní",J488,0)</f>
        <v>0</v>
      </c>
      <c r="BF488" s="141">
        <f>IF(N488="snížená",J488,0)</f>
        <v>0</v>
      </c>
      <c r="BG488" s="141">
        <f>IF(N488="zákl. přenesená",J488,0)</f>
        <v>0</v>
      </c>
      <c r="BH488" s="141">
        <f>IF(N488="sníž. přenesená",J488,0)</f>
        <v>0</v>
      </c>
      <c r="BI488" s="141">
        <f>IF(N488="nulová",J488,0)</f>
        <v>0</v>
      </c>
      <c r="BJ488" s="17" t="s">
        <v>81</v>
      </c>
      <c r="BK488" s="141">
        <f>ROUND(I488*H488,2)</f>
        <v>0</v>
      </c>
      <c r="BL488" s="17" t="s">
        <v>216</v>
      </c>
      <c r="BM488" s="140" t="s">
        <v>745</v>
      </c>
    </row>
    <row r="489" spans="2:65" s="1" customFormat="1" ht="24.25" customHeight="1">
      <c r="B489" s="128"/>
      <c r="C489" s="129" t="s">
        <v>746</v>
      </c>
      <c r="D489" s="129" t="s">
        <v>133</v>
      </c>
      <c r="E489" s="130" t="s">
        <v>747</v>
      </c>
      <c r="F489" s="131" t="s">
        <v>748</v>
      </c>
      <c r="G489" s="132" t="s">
        <v>578</v>
      </c>
      <c r="H489" s="173"/>
      <c r="I489" s="134"/>
      <c r="J489" s="135">
        <f>ROUND(I489*H489,2)</f>
        <v>0</v>
      </c>
      <c r="K489" s="131" t="s">
        <v>137</v>
      </c>
      <c r="L489" s="32"/>
      <c r="M489" s="136" t="s">
        <v>1</v>
      </c>
      <c r="N489" s="137" t="s">
        <v>38</v>
      </c>
      <c r="P489" s="138">
        <f>O489*H489</f>
        <v>0</v>
      </c>
      <c r="Q489" s="138">
        <v>0</v>
      </c>
      <c r="R489" s="138">
        <f>Q489*H489</f>
        <v>0</v>
      </c>
      <c r="S489" s="138">
        <v>0</v>
      </c>
      <c r="T489" s="139">
        <f>S489*H489</f>
        <v>0</v>
      </c>
      <c r="AR489" s="140" t="s">
        <v>216</v>
      </c>
      <c r="AT489" s="140" t="s">
        <v>133</v>
      </c>
      <c r="AU489" s="140" t="s">
        <v>83</v>
      </c>
      <c r="AY489" s="17" t="s">
        <v>131</v>
      </c>
      <c r="BE489" s="141">
        <f>IF(N489="základní",J489,0)</f>
        <v>0</v>
      </c>
      <c r="BF489" s="141">
        <f>IF(N489="snížená",J489,0)</f>
        <v>0</v>
      </c>
      <c r="BG489" s="141">
        <f>IF(N489="zákl. přenesená",J489,0)</f>
        <v>0</v>
      </c>
      <c r="BH489" s="141">
        <f>IF(N489="sníž. přenesená",J489,0)</f>
        <v>0</v>
      </c>
      <c r="BI489" s="141">
        <f>IF(N489="nulová",J489,0)</f>
        <v>0</v>
      </c>
      <c r="BJ489" s="17" t="s">
        <v>81</v>
      </c>
      <c r="BK489" s="141">
        <f>ROUND(I489*H489,2)</f>
        <v>0</v>
      </c>
      <c r="BL489" s="17" t="s">
        <v>216</v>
      </c>
      <c r="BM489" s="140" t="s">
        <v>749</v>
      </c>
    </row>
    <row r="490" spans="2:65" s="11" customFormat="1" ht="22.75" customHeight="1">
      <c r="B490" s="116"/>
      <c r="D490" s="117" t="s">
        <v>72</v>
      </c>
      <c r="E490" s="126" t="s">
        <v>750</v>
      </c>
      <c r="F490" s="126" t="s">
        <v>751</v>
      </c>
      <c r="I490" s="119"/>
      <c r="J490" s="127">
        <f>BK490</f>
        <v>0</v>
      </c>
      <c r="L490" s="116"/>
      <c r="M490" s="121"/>
      <c r="P490" s="122">
        <f>SUM(P491:P494)</f>
        <v>0</v>
      </c>
      <c r="R490" s="122">
        <f>SUM(R491:R494)</f>
        <v>4.0784939999999999E-2</v>
      </c>
      <c r="T490" s="123">
        <f>SUM(T491:T494)</f>
        <v>0</v>
      </c>
      <c r="AR490" s="117" t="s">
        <v>83</v>
      </c>
      <c r="AT490" s="124" t="s">
        <v>72</v>
      </c>
      <c r="AU490" s="124" t="s">
        <v>81</v>
      </c>
      <c r="AY490" s="117" t="s">
        <v>131</v>
      </c>
      <c r="BK490" s="125">
        <f>SUM(BK491:BK494)</f>
        <v>0</v>
      </c>
    </row>
    <row r="491" spans="2:65" s="1" customFormat="1" ht="33" customHeight="1">
      <c r="B491" s="128"/>
      <c r="C491" s="129" t="s">
        <v>752</v>
      </c>
      <c r="D491" s="129" t="s">
        <v>133</v>
      </c>
      <c r="E491" s="130" t="s">
        <v>753</v>
      </c>
      <c r="F491" s="131" t="s">
        <v>754</v>
      </c>
      <c r="G491" s="132" t="s">
        <v>173</v>
      </c>
      <c r="H491" s="133">
        <v>264.83699999999999</v>
      </c>
      <c r="I491" s="134"/>
      <c r="J491" s="135">
        <f>ROUND(I491*H491,2)</f>
        <v>0</v>
      </c>
      <c r="K491" s="131" t="s">
        <v>137</v>
      </c>
      <c r="L491" s="32"/>
      <c r="M491" s="136" t="s">
        <v>1</v>
      </c>
      <c r="N491" s="137" t="s">
        <v>38</v>
      </c>
      <c r="P491" s="138">
        <f>O491*H491</f>
        <v>0</v>
      </c>
      <c r="Q491" s="138">
        <v>0</v>
      </c>
      <c r="R491" s="138">
        <f>Q491*H491</f>
        <v>0</v>
      </c>
      <c r="S491" s="138">
        <v>0</v>
      </c>
      <c r="T491" s="139">
        <f>S491*H491</f>
        <v>0</v>
      </c>
      <c r="AR491" s="140" t="s">
        <v>216</v>
      </c>
      <c r="AT491" s="140" t="s">
        <v>133</v>
      </c>
      <c r="AU491" s="140" t="s">
        <v>83</v>
      </c>
      <c r="AY491" s="17" t="s">
        <v>131</v>
      </c>
      <c r="BE491" s="141">
        <f>IF(N491="základní",J491,0)</f>
        <v>0</v>
      </c>
      <c r="BF491" s="141">
        <f>IF(N491="snížená",J491,0)</f>
        <v>0</v>
      </c>
      <c r="BG491" s="141">
        <f>IF(N491="zákl. přenesená",J491,0)</f>
        <v>0</v>
      </c>
      <c r="BH491" s="141">
        <f>IF(N491="sníž. přenesená",J491,0)</f>
        <v>0</v>
      </c>
      <c r="BI491" s="141">
        <f>IF(N491="nulová",J491,0)</f>
        <v>0</v>
      </c>
      <c r="BJ491" s="17" t="s">
        <v>81</v>
      </c>
      <c r="BK491" s="141">
        <f>ROUND(I491*H491,2)</f>
        <v>0</v>
      </c>
      <c r="BL491" s="17" t="s">
        <v>216</v>
      </c>
      <c r="BM491" s="140" t="s">
        <v>755</v>
      </c>
    </row>
    <row r="492" spans="2:65" s="1" customFormat="1" ht="37.75" customHeight="1">
      <c r="B492" s="128"/>
      <c r="C492" s="150" t="s">
        <v>756</v>
      </c>
      <c r="D492" s="150" t="s">
        <v>177</v>
      </c>
      <c r="E492" s="151" t="s">
        <v>757</v>
      </c>
      <c r="F492" s="152" t="s">
        <v>758</v>
      </c>
      <c r="G492" s="153" t="s">
        <v>173</v>
      </c>
      <c r="H492" s="154">
        <v>291.32100000000003</v>
      </c>
      <c r="I492" s="155"/>
      <c r="J492" s="156">
        <f>ROUND(I492*H492,2)</f>
        <v>0</v>
      </c>
      <c r="K492" s="152" t="s">
        <v>137</v>
      </c>
      <c r="L492" s="157"/>
      <c r="M492" s="158" t="s">
        <v>1</v>
      </c>
      <c r="N492" s="159" t="s">
        <v>38</v>
      </c>
      <c r="P492" s="138">
        <f>O492*H492</f>
        <v>0</v>
      </c>
      <c r="Q492" s="138">
        <v>1.3999999999999999E-4</v>
      </c>
      <c r="R492" s="138">
        <f>Q492*H492</f>
        <v>4.0784939999999999E-2</v>
      </c>
      <c r="S492" s="138">
        <v>0</v>
      </c>
      <c r="T492" s="139">
        <f>S492*H492</f>
        <v>0</v>
      </c>
      <c r="AR492" s="140" t="s">
        <v>312</v>
      </c>
      <c r="AT492" s="140" t="s">
        <v>177</v>
      </c>
      <c r="AU492" s="140" t="s">
        <v>83</v>
      </c>
      <c r="AY492" s="17" t="s">
        <v>131</v>
      </c>
      <c r="BE492" s="141">
        <f>IF(N492="základní",J492,0)</f>
        <v>0</v>
      </c>
      <c r="BF492" s="141">
        <f>IF(N492="snížená",J492,0)</f>
        <v>0</v>
      </c>
      <c r="BG492" s="141">
        <f>IF(N492="zákl. přenesená",J492,0)</f>
        <v>0</v>
      </c>
      <c r="BH492" s="141">
        <f>IF(N492="sníž. přenesená",J492,0)</f>
        <v>0</v>
      </c>
      <c r="BI492" s="141">
        <f>IF(N492="nulová",J492,0)</f>
        <v>0</v>
      </c>
      <c r="BJ492" s="17" t="s">
        <v>81</v>
      </c>
      <c r="BK492" s="141">
        <f>ROUND(I492*H492,2)</f>
        <v>0</v>
      </c>
      <c r="BL492" s="17" t="s">
        <v>216</v>
      </c>
      <c r="BM492" s="140" t="s">
        <v>759</v>
      </c>
    </row>
    <row r="493" spans="2:65" s="12" customFormat="1" ht="12">
      <c r="B493" s="142"/>
      <c r="D493" s="143" t="s">
        <v>140</v>
      </c>
      <c r="F493" s="145" t="s">
        <v>760</v>
      </c>
      <c r="H493" s="146">
        <v>291.32100000000003</v>
      </c>
      <c r="I493" s="147"/>
      <c r="L493" s="142"/>
      <c r="M493" s="148"/>
      <c r="T493" s="149"/>
      <c r="AT493" s="144" t="s">
        <v>140</v>
      </c>
      <c r="AU493" s="144" t="s">
        <v>83</v>
      </c>
      <c r="AV493" s="12" t="s">
        <v>83</v>
      </c>
      <c r="AW493" s="12" t="s">
        <v>3</v>
      </c>
      <c r="AX493" s="12" t="s">
        <v>81</v>
      </c>
      <c r="AY493" s="144" t="s">
        <v>131</v>
      </c>
    </row>
    <row r="494" spans="2:65" s="1" customFormat="1" ht="24.25" customHeight="1">
      <c r="B494" s="128"/>
      <c r="C494" s="129" t="s">
        <v>761</v>
      </c>
      <c r="D494" s="129" t="s">
        <v>133</v>
      </c>
      <c r="E494" s="130" t="s">
        <v>762</v>
      </c>
      <c r="F494" s="131" t="s">
        <v>763</v>
      </c>
      <c r="G494" s="132" t="s">
        <v>578</v>
      </c>
      <c r="H494" s="173"/>
      <c r="I494" s="134"/>
      <c r="J494" s="135">
        <f>ROUND(I494*H494,2)</f>
        <v>0</v>
      </c>
      <c r="K494" s="131" t="s">
        <v>137</v>
      </c>
      <c r="L494" s="32"/>
      <c r="M494" s="136" t="s">
        <v>1</v>
      </c>
      <c r="N494" s="137" t="s">
        <v>38</v>
      </c>
      <c r="P494" s="138">
        <f>O494*H494</f>
        <v>0</v>
      </c>
      <c r="Q494" s="138">
        <v>0</v>
      </c>
      <c r="R494" s="138">
        <f>Q494*H494</f>
        <v>0</v>
      </c>
      <c r="S494" s="138">
        <v>0</v>
      </c>
      <c r="T494" s="139">
        <f>S494*H494</f>
        <v>0</v>
      </c>
      <c r="AR494" s="140" t="s">
        <v>216</v>
      </c>
      <c r="AT494" s="140" t="s">
        <v>133</v>
      </c>
      <c r="AU494" s="140" t="s">
        <v>83</v>
      </c>
      <c r="AY494" s="17" t="s">
        <v>131</v>
      </c>
      <c r="BE494" s="141">
        <f>IF(N494="základní",J494,0)</f>
        <v>0</v>
      </c>
      <c r="BF494" s="141">
        <f>IF(N494="snížená",J494,0)</f>
        <v>0</v>
      </c>
      <c r="BG494" s="141">
        <f>IF(N494="zákl. přenesená",J494,0)</f>
        <v>0</v>
      </c>
      <c r="BH494" s="141">
        <f>IF(N494="sníž. přenesená",J494,0)</f>
        <v>0</v>
      </c>
      <c r="BI494" s="141">
        <f>IF(N494="nulová",J494,0)</f>
        <v>0</v>
      </c>
      <c r="BJ494" s="17" t="s">
        <v>81</v>
      </c>
      <c r="BK494" s="141">
        <f>ROUND(I494*H494,2)</f>
        <v>0</v>
      </c>
      <c r="BL494" s="17" t="s">
        <v>216</v>
      </c>
      <c r="BM494" s="140" t="s">
        <v>764</v>
      </c>
    </row>
    <row r="495" spans="2:65" s="11" customFormat="1" ht="22.75" customHeight="1">
      <c r="B495" s="116"/>
      <c r="D495" s="117" t="s">
        <v>72</v>
      </c>
      <c r="E495" s="126" t="s">
        <v>765</v>
      </c>
      <c r="F495" s="126" t="s">
        <v>766</v>
      </c>
      <c r="I495" s="119"/>
      <c r="J495" s="127">
        <f>BK495</f>
        <v>0</v>
      </c>
      <c r="L495" s="116"/>
      <c r="M495" s="121"/>
      <c r="P495" s="122">
        <f>SUM(P496:P507)</f>
        <v>0</v>
      </c>
      <c r="R495" s="122">
        <f>SUM(R496:R507)</f>
        <v>0.16294660000000002</v>
      </c>
      <c r="T495" s="123">
        <f>SUM(T496:T507)</f>
        <v>0</v>
      </c>
      <c r="AR495" s="117" t="s">
        <v>83</v>
      </c>
      <c r="AT495" s="124" t="s">
        <v>72</v>
      </c>
      <c r="AU495" s="124" t="s">
        <v>81</v>
      </c>
      <c r="AY495" s="117" t="s">
        <v>131</v>
      </c>
      <c r="BK495" s="125">
        <f>SUM(BK496:BK507)</f>
        <v>0</v>
      </c>
    </row>
    <row r="496" spans="2:65" s="1" customFormat="1" ht="24.25" customHeight="1">
      <c r="B496" s="128"/>
      <c r="C496" s="129" t="s">
        <v>767</v>
      </c>
      <c r="D496" s="129" t="s">
        <v>133</v>
      </c>
      <c r="E496" s="130" t="s">
        <v>768</v>
      </c>
      <c r="F496" s="131" t="s">
        <v>769</v>
      </c>
      <c r="G496" s="132" t="s">
        <v>173</v>
      </c>
      <c r="H496" s="133">
        <v>2</v>
      </c>
      <c r="I496" s="134"/>
      <c r="J496" s="135">
        <f>ROUND(I496*H496,2)</f>
        <v>0</v>
      </c>
      <c r="K496" s="131" t="s">
        <v>137</v>
      </c>
      <c r="L496" s="32"/>
      <c r="M496" s="136" t="s">
        <v>1</v>
      </c>
      <c r="N496" s="137" t="s">
        <v>38</v>
      </c>
      <c r="P496" s="138">
        <f>O496*H496</f>
        <v>0</v>
      </c>
      <c r="Q496" s="138">
        <v>2.7E-4</v>
      </c>
      <c r="R496" s="138">
        <f>Q496*H496</f>
        <v>5.4000000000000001E-4</v>
      </c>
      <c r="S496" s="138">
        <v>0</v>
      </c>
      <c r="T496" s="139">
        <f>S496*H496</f>
        <v>0</v>
      </c>
      <c r="AR496" s="140" t="s">
        <v>216</v>
      </c>
      <c r="AT496" s="140" t="s">
        <v>133</v>
      </c>
      <c r="AU496" s="140" t="s">
        <v>83</v>
      </c>
      <c r="AY496" s="17" t="s">
        <v>131</v>
      </c>
      <c r="BE496" s="141">
        <f>IF(N496="základní",J496,0)</f>
        <v>0</v>
      </c>
      <c r="BF496" s="141">
        <f>IF(N496="snížená",J496,0)</f>
        <v>0</v>
      </c>
      <c r="BG496" s="141">
        <f>IF(N496="zákl. přenesená",J496,0)</f>
        <v>0</v>
      </c>
      <c r="BH496" s="141">
        <f>IF(N496="sníž. přenesená",J496,0)</f>
        <v>0</v>
      </c>
      <c r="BI496" s="141">
        <f>IF(N496="nulová",J496,0)</f>
        <v>0</v>
      </c>
      <c r="BJ496" s="17" t="s">
        <v>81</v>
      </c>
      <c r="BK496" s="141">
        <f>ROUND(I496*H496,2)</f>
        <v>0</v>
      </c>
      <c r="BL496" s="17" t="s">
        <v>216</v>
      </c>
      <c r="BM496" s="140" t="s">
        <v>770</v>
      </c>
    </row>
    <row r="497" spans="2:65" s="12" customFormat="1" ht="12">
      <c r="B497" s="142"/>
      <c r="D497" s="143" t="s">
        <v>140</v>
      </c>
      <c r="E497" s="144" t="s">
        <v>1</v>
      </c>
      <c r="F497" s="145" t="s">
        <v>771</v>
      </c>
      <c r="H497" s="146">
        <v>2</v>
      </c>
      <c r="I497" s="147"/>
      <c r="L497" s="142"/>
      <c r="M497" s="148"/>
      <c r="T497" s="149"/>
      <c r="AT497" s="144" t="s">
        <v>140</v>
      </c>
      <c r="AU497" s="144" t="s">
        <v>83</v>
      </c>
      <c r="AV497" s="12" t="s">
        <v>83</v>
      </c>
      <c r="AW497" s="12" t="s">
        <v>30</v>
      </c>
      <c r="AX497" s="12" t="s">
        <v>81</v>
      </c>
      <c r="AY497" s="144" t="s">
        <v>131</v>
      </c>
    </row>
    <row r="498" spans="2:65" s="1" customFormat="1" ht="24.25" customHeight="1">
      <c r="B498" s="128"/>
      <c r="C498" s="150" t="s">
        <v>772</v>
      </c>
      <c r="D498" s="150" t="s">
        <v>177</v>
      </c>
      <c r="E498" s="151" t="s">
        <v>773</v>
      </c>
      <c r="F498" s="152" t="s">
        <v>774</v>
      </c>
      <c r="G498" s="153" t="s">
        <v>173</v>
      </c>
      <c r="H498" s="154">
        <v>2</v>
      </c>
      <c r="I498" s="155"/>
      <c r="J498" s="156">
        <f>ROUND(I498*H498,2)</f>
        <v>0</v>
      </c>
      <c r="K498" s="152" t="s">
        <v>137</v>
      </c>
      <c r="L498" s="157"/>
      <c r="M498" s="158" t="s">
        <v>1</v>
      </c>
      <c r="N498" s="159" t="s">
        <v>38</v>
      </c>
      <c r="P498" s="138">
        <f>O498*H498</f>
        <v>0</v>
      </c>
      <c r="Q498" s="138">
        <v>3.6810000000000002E-2</v>
      </c>
      <c r="R498" s="138">
        <f>Q498*H498</f>
        <v>7.3620000000000005E-2</v>
      </c>
      <c r="S498" s="138">
        <v>0</v>
      </c>
      <c r="T498" s="139">
        <f>S498*H498</f>
        <v>0</v>
      </c>
      <c r="AR498" s="140" t="s">
        <v>312</v>
      </c>
      <c r="AT498" s="140" t="s">
        <v>177</v>
      </c>
      <c r="AU498" s="140" t="s">
        <v>83</v>
      </c>
      <c r="AY498" s="17" t="s">
        <v>131</v>
      </c>
      <c r="BE498" s="141">
        <f>IF(N498="základní",J498,0)</f>
        <v>0</v>
      </c>
      <c r="BF498" s="141">
        <f>IF(N498="snížená",J498,0)</f>
        <v>0</v>
      </c>
      <c r="BG498" s="141">
        <f>IF(N498="zákl. přenesená",J498,0)</f>
        <v>0</v>
      </c>
      <c r="BH498" s="141">
        <f>IF(N498="sníž. přenesená",J498,0)</f>
        <v>0</v>
      </c>
      <c r="BI498" s="141">
        <f>IF(N498="nulová",J498,0)</f>
        <v>0</v>
      </c>
      <c r="BJ498" s="17" t="s">
        <v>81</v>
      </c>
      <c r="BK498" s="141">
        <f>ROUND(I498*H498,2)</f>
        <v>0</v>
      </c>
      <c r="BL498" s="17" t="s">
        <v>216</v>
      </c>
      <c r="BM498" s="140" t="s">
        <v>775</v>
      </c>
    </row>
    <row r="499" spans="2:65" s="1" customFormat="1" ht="24.25" customHeight="1">
      <c r="B499" s="128"/>
      <c r="C499" s="129" t="s">
        <v>776</v>
      </c>
      <c r="D499" s="129" t="s">
        <v>133</v>
      </c>
      <c r="E499" s="130" t="s">
        <v>777</v>
      </c>
      <c r="F499" s="131" t="s">
        <v>778</v>
      </c>
      <c r="G499" s="132" t="s">
        <v>306</v>
      </c>
      <c r="H499" s="133">
        <v>1</v>
      </c>
      <c r="I499" s="134"/>
      <c r="J499" s="135">
        <f>ROUND(I499*H499,2)</f>
        <v>0</v>
      </c>
      <c r="K499" s="131" t="s">
        <v>137</v>
      </c>
      <c r="L499" s="32"/>
      <c r="M499" s="136" t="s">
        <v>1</v>
      </c>
      <c r="N499" s="137" t="s">
        <v>38</v>
      </c>
      <c r="P499" s="138">
        <f>O499*H499</f>
        <v>0</v>
      </c>
      <c r="Q499" s="138">
        <v>9.2000000000000003E-4</v>
      </c>
      <c r="R499" s="138">
        <f>Q499*H499</f>
        <v>9.2000000000000003E-4</v>
      </c>
      <c r="S499" s="138">
        <v>0</v>
      </c>
      <c r="T499" s="139">
        <f>S499*H499</f>
        <v>0</v>
      </c>
      <c r="AR499" s="140" t="s">
        <v>216</v>
      </c>
      <c r="AT499" s="140" t="s">
        <v>133</v>
      </c>
      <c r="AU499" s="140" t="s">
        <v>83</v>
      </c>
      <c r="AY499" s="17" t="s">
        <v>131</v>
      </c>
      <c r="BE499" s="141">
        <f>IF(N499="základní",J499,0)</f>
        <v>0</v>
      </c>
      <c r="BF499" s="141">
        <f>IF(N499="snížená",J499,0)</f>
        <v>0</v>
      </c>
      <c r="BG499" s="141">
        <f>IF(N499="zákl. přenesená",J499,0)</f>
        <v>0</v>
      </c>
      <c r="BH499" s="141">
        <f>IF(N499="sníž. přenesená",J499,0)</f>
        <v>0</v>
      </c>
      <c r="BI499" s="141">
        <f>IF(N499="nulová",J499,0)</f>
        <v>0</v>
      </c>
      <c r="BJ499" s="17" t="s">
        <v>81</v>
      </c>
      <c r="BK499" s="141">
        <f>ROUND(I499*H499,2)</f>
        <v>0</v>
      </c>
      <c r="BL499" s="17" t="s">
        <v>216</v>
      </c>
      <c r="BM499" s="140" t="s">
        <v>779</v>
      </c>
    </row>
    <row r="500" spans="2:65" s="1" customFormat="1" ht="33" customHeight="1">
      <c r="B500" s="128"/>
      <c r="C500" s="150" t="s">
        <v>780</v>
      </c>
      <c r="D500" s="150" t="s">
        <v>177</v>
      </c>
      <c r="E500" s="151" t="s">
        <v>781</v>
      </c>
      <c r="F500" s="152" t="s">
        <v>970</v>
      </c>
      <c r="G500" s="153" t="s">
        <v>173</v>
      </c>
      <c r="H500" s="154">
        <v>3.29</v>
      </c>
      <c r="I500" s="155"/>
      <c r="J500" s="156">
        <f>ROUND(I500*H500,2)</f>
        <v>0</v>
      </c>
      <c r="K500" s="152" t="s">
        <v>137</v>
      </c>
      <c r="L500" s="157"/>
      <c r="M500" s="158" t="s">
        <v>1</v>
      </c>
      <c r="N500" s="159" t="s">
        <v>38</v>
      </c>
      <c r="P500" s="138">
        <f>O500*H500</f>
        <v>0</v>
      </c>
      <c r="Q500" s="138">
        <v>2.5440000000000001E-2</v>
      </c>
      <c r="R500" s="138">
        <f>Q500*H500</f>
        <v>8.3697599999999997E-2</v>
      </c>
      <c r="S500" s="138">
        <v>0</v>
      </c>
      <c r="T500" s="139">
        <f>S500*H500</f>
        <v>0</v>
      </c>
      <c r="AR500" s="140" t="s">
        <v>312</v>
      </c>
      <c r="AT500" s="140" t="s">
        <v>177</v>
      </c>
      <c r="AU500" s="140" t="s">
        <v>83</v>
      </c>
      <c r="AY500" s="17" t="s">
        <v>131</v>
      </c>
      <c r="BE500" s="141">
        <f>IF(N500="základní",J500,0)</f>
        <v>0</v>
      </c>
      <c r="BF500" s="141">
        <f>IF(N500="snížená",J500,0)</f>
        <v>0</v>
      </c>
      <c r="BG500" s="141">
        <f>IF(N500="zákl. přenesená",J500,0)</f>
        <v>0</v>
      </c>
      <c r="BH500" s="141">
        <f>IF(N500="sníž. přenesená",J500,0)</f>
        <v>0</v>
      </c>
      <c r="BI500" s="141">
        <f>IF(N500="nulová",J500,0)</f>
        <v>0</v>
      </c>
      <c r="BJ500" s="17" t="s">
        <v>81</v>
      </c>
      <c r="BK500" s="141">
        <f>ROUND(I500*H500,2)</f>
        <v>0</v>
      </c>
      <c r="BL500" s="17" t="s">
        <v>216</v>
      </c>
      <c r="BM500" s="140" t="s">
        <v>782</v>
      </c>
    </row>
    <row r="501" spans="2:65" s="12" customFormat="1" ht="12">
      <c r="B501" s="142"/>
      <c r="D501" s="143" t="s">
        <v>140</v>
      </c>
      <c r="E501" s="144" t="s">
        <v>1</v>
      </c>
      <c r="F501" s="145" t="s">
        <v>783</v>
      </c>
      <c r="H501" s="146">
        <v>1.8280000000000001</v>
      </c>
      <c r="I501" s="147"/>
      <c r="L501" s="142"/>
      <c r="M501" s="148"/>
      <c r="T501" s="149"/>
      <c r="AT501" s="144" t="s">
        <v>140</v>
      </c>
      <c r="AU501" s="144" t="s">
        <v>83</v>
      </c>
      <c r="AV501" s="12" t="s">
        <v>83</v>
      </c>
      <c r="AW501" s="12" t="s">
        <v>30</v>
      </c>
      <c r="AX501" s="12" t="s">
        <v>81</v>
      </c>
      <c r="AY501" s="144" t="s">
        <v>131</v>
      </c>
    </row>
    <row r="502" spans="2:65" s="12" customFormat="1" ht="12">
      <c r="B502" s="142"/>
      <c r="D502" s="143" t="s">
        <v>140</v>
      </c>
      <c r="F502" s="145" t="s">
        <v>784</v>
      </c>
      <c r="H502" s="146">
        <v>3.29</v>
      </c>
      <c r="I502" s="147"/>
      <c r="L502" s="142"/>
      <c r="M502" s="148"/>
      <c r="T502" s="149"/>
      <c r="AT502" s="144" t="s">
        <v>140</v>
      </c>
      <c r="AU502" s="144" t="s">
        <v>83</v>
      </c>
      <c r="AV502" s="12" t="s">
        <v>83</v>
      </c>
      <c r="AW502" s="12" t="s">
        <v>3</v>
      </c>
      <c r="AX502" s="12" t="s">
        <v>81</v>
      </c>
      <c r="AY502" s="144" t="s">
        <v>131</v>
      </c>
    </row>
    <row r="503" spans="2:65" s="1" customFormat="1" ht="24.25" customHeight="1">
      <c r="B503" s="128"/>
      <c r="C503" s="129" t="s">
        <v>785</v>
      </c>
      <c r="D503" s="129" t="s">
        <v>133</v>
      </c>
      <c r="E503" s="130" t="s">
        <v>786</v>
      </c>
      <c r="F503" s="131" t="s">
        <v>787</v>
      </c>
      <c r="G503" s="132" t="s">
        <v>190</v>
      </c>
      <c r="H503" s="133">
        <v>2.1</v>
      </c>
      <c r="I503" s="134"/>
      <c r="J503" s="135">
        <f>ROUND(I503*H503,2)</f>
        <v>0</v>
      </c>
      <c r="K503" s="131" t="s">
        <v>137</v>
      </c>
      <c r="L503" s="32"/>
      <c r="M503" s="136" t="s">
        <v>1</v>
      </c>
      <c r="N503" s="137" t="s">
        <v>38</v>
      </c>
      <c r="P503" s="138">
        <f>O503*H503</f>
        <v>0</v>
      </c>
      <c r="Q503" s="138">
        <v>0</v>
      </c>
      <c r="R503" s="138">
        <f>Q503*H503</f>
        <v>0</v>
      </c>
      <c r="S503" s="138">
        <v>0</v>
      </c>
      <c r="T503" s="139">
        <f>S503*H503</f>
        <v>0</v>
      </c>
      <c r="AR503" s="140" t="s">
        <v>216</v>
      </c>
      <c r="AT503" s="140" t="s">
        <v>133</v>
      </c>
      <c r="AU503" s="140" t="s">
        <v>83</v>
      </c>
      <c r="AY503" s="17" t="s">
        <v>131</v>
      </c>
      <c r="BE503" s="141">
        <f>IF(N503="základní",J503,0)</f>
        <v>0</v>
      </c>
      <c r="BF503" s="141">
        <f>IF(N503="snížená",J503,0)</f>
        <v>0</v>
      </c>
      <c r="BG503" s="141">
        <f>IF(N503="zákl. přenesená",J503,0)</f>
        <v>0</v>
      </c>
      <c r="BH503" s="141">
        <f>IF(N503="sníž. přenesená",J503,0)</f>
        <v>0</v>
      </c>
      <c r="BI503" s="141">
        <f>IF(N503="nulová",J503,0)</f>
        <v>0</v>
      </c>
      <c r="BJ503" s="17" t="s">
        <v>81</v>
      </c>
      <c r="BK503" s="141">
        <f>ROUND(I503*H503,2)</f>
        <v>0</v>
      </c>
      <c r="BL503" s="17" t="s">
        <v>216</v>
      </c>
      <c r="BM503" s="140" t="s">
        <v>788</v>
      </c>
    </row>
    <row r="504" spans="2:65" s="1" customFormat="1" ht="16.5" customHeight="1">
      <c r="B504" s="128"/>
      <c r="C504" s="150" t="s">
        <v>789</v>
      </c>
      <c r="D504" s="150" t="s">
        <v>177</v>
      </c>
      <c r="E504" s="151" t="s">
        <v>790</v>
      </c>
      <c r="F504" s="152" t="s">
        <v>791</v>
      </c>
      <c r="G504" s="153" t="s">
        <v>190</v>
      </c>
      <c r="H504" s="154">
        <v>2.2050000000000001</v>
      </c>
      <c r="I504" s="155"/>
      <c r="J504" s="156">
        <f>ROUND(I504*H504,2)</f>
        <v>0</v>
      </c>
      <c r="K504" s="152" t="s">
        <v>137</v>
      </c>
      <c r="L504" s="157"/>
      <c r="M504" s="158" t="s">
        <v>1</v>
      </c>
      <c r="N504" s="159" t="s">
        <v>38</v>
      </c>
      <c r="P504" s="138">
        <f>O504*H504</f>
        <v>0</v>
      </c>
      <c r="Q504" s="138">
        <v>1.8E-3</v>
      </c>
      <c r="R504" s="138">
        <f>Q504*H504</f>
        <v>3.9690000000000003E-3</v>
      </c>
      <c r="S504" s="138">
        <v>0</v>
      </c>
      <c r="T504" s="139">
        <f>S504*H504</f>
        <v>0</v>
      </c>
      <c r="AR504" s="140" t="s">
        <v>312</v>
      </c>
      <c r="AT504" s="140" t="s">
        <v>177</v>
      </c>
      <c r="AU504" s="140" t="s">
        <v>83</v>
      </c>
      <c r="AY504" s="17" t="s">
        <v>131</v>
      </c>
      <c r="BE504" s="141">
        <f>IF(N504="základní",J504,0)</f>
        <v>0</v>
      </c>
      <c r="BF504" s="141">
        <f>IF(N504="snížená",J504,0)</f>
        <v>0</v>
      </c>
      <c r="BG504" s="141">
        <f>IF(N504="zákl. přenesená",J504,0)</f>
        <v>0</v>
      </c>
      <c r="BH504" s="141">
        <f>IF(N504="sníž. přenesená",J504,0)</f>
        <v>0</v>
      </c>
      <c r="BI504" s="141">
        <f>IF(N504="nulová",J504,0)</f>
        <v>0</v>
      </c>
      <c r="BJ504" s="17" t="s">
        <v>81</v>
      </c>
      <c r="BK504" s="141">
        <f>ROUND(I504*H504,2)</f>
        <v>0</v>
      </c>
      <c r="BL504" s="17" t="s">
        <v>216</v>
      </c>
      <c r="BM504" s="140" t="s">
        <v>792</v>
      </c>
    </row>
    <row r="505" spans="2:65" s="12" customFormat="1" ht="12">
      <c r="B505" s="142"/>
      <c r="D505" s="143" t="s">
        <v>140</v>
      </c>
      <c r="F505" s="145" t="s">
        <v>793</v>
      </c>
      <c r="H505" s="146">
        <v>2.2050000000000001</v>
      </c>
      <c r="I505" s="147"/>
      <c r="L505" s="142"/>
      <c r="M505" s="148"/>
      <c r="T505" s="149"/>
      <c r="AT505" s="144" t="s">
        <v>140</v>
      </c>
      <c r="AU505" s="144" t="s">
        <v>83</v>
      </c>
      <c r="AV505" s="12" t="s">
        <v>83</v>
      </c>
      <c r="AW505" s="12" t="s">
        <v>3</v>
      </c>
      <c r="AX505" s="12" t="s">
        <v>81</v>
      </c>
      <c r="AY505" s="144" t="s">
        <v>131</v>
      </c>
    </row>
    <row r="506" spans="2:65" s="1" customFormat="1" ht="16.5" customHeight="1">
      <c r="B506" s="128"/>
      <c r="C506" s="150" t="s">
        <v>794</v>
      </c>
      <c r="D506" s="150" t="s">
        <v>177</v>
      </c>
      <c r="E506" s="151" t="s">
        <v>795</v>
      </c>
      <c r="F506" s="152" t="s">
        <v>796</v>
      </c>
      <c r="G506" s="153" t="s">
        <v>797</v>
      </c>
      <c r="H506" s="154">
        <v>1</v>
      </c>
      <c r="I506" s="155"/>
      <c r="J506" s="156">
        <f>ROUND(I506*H506,2)</f>
        <v>0</v>
      </c>
      <c r="K506" s="152" t="s">
        <v>137</v>
      </c>
      <c r="L506" s="157"/>
      <c r="M506" s="158" t="s">
        <v>1</v>
      </c>
      <c r="N506" s="159" t="s">
        <v>38</v>
      </c>
      <c r="P506" s="138">
        <f>O506*H506</f>
        <v>0</v>
      </c>
      <c r="Q506" s="138">
        <v>2.0000000000000001E-4</v>
      </c>
      <c r="R506" s="138">
        <f>Q506*H506</f>
        <v>2.0000000000000001E-4</v>
      </c>
      <c r="S506" s="138">
        <v>0</v>
      </c>
      <c r="T506" s="139">
        <f>S506*H506</f>
        <v>0</v>
      </c>
      <c r="AR506" s="140" t="s">
        <v>312</v>
      </c>
      <c r="AT506" s="140" t="s">
        <v>177</v>
      </c>
      <c r="AU506" s="140" t="s">
        <v>83</v>
      </c>
      <c r="AY506" s="17" t="s">
        <v>131</v>
      </c>
      <c r="BE506" s="141">
        <f>IF(N506="základní",J506,0)</f>
        <v>0</v>
      </c>
      <c r="BF506" s="141">
        <f>IF(N506="snížená",J506,0)</f>
        <v>0</v>
      </c>
      <c r="BG506" s="141">
        <f>IF(N506="zákl. přenesená",J506,0)</f>
        <v>0</v>
      </c>
      <c r="BH506" s="141">
        <f>IF(N506="sníž. přenesená",J506,0)</f>
        <v>0</v>
      </c>
      <c r="BI506" s="141">
        <f>IF(N506="nulová",J506,0)</f>
        <v>0</v>
      </c>
      <c r="BJ506" s="17" t="s">
        <v>81</v>
      </c>
      <c r="BK506" s="141">
        <f>ROUND(I506*H506,2)</f>
        <v>0</v>
      </c>
      <c r="BL506" s="17" t="s">
        <v>216</v>
      </c>
      <c r="BM506" s="140" t="s">
        <v>798</v>
      </c>
    </row>
    <row r="507" spans="2:65" s="1" customFormat="1" ht="24.25" customHeight="1">
      <c r="B507" s="128"/>
      <c r="C507" s="129" t="s">
        <v>799</v>
      </c>
      <c r="D507" s="129" t="s">
        <v>133</v>
      </c>
      <c r="E507" s="130" t="s">
        <v>800</v>
      </c>
      <c r="F507" s="131" t="s">
        <v>801</v>
      </c>
      <c r="G507" s="132" t="s">
        <v>578</v>
      </c>
      <c r="H507" s="173"/>
      <c r="I507" s="134"/>
      <c r="J507" s="135">
        <f>ROUND(I507*H507,2)</f>
        <v>0</v>
      </c>
      <c r="K507" s="131" t="s">
        <v>137</v>
      </c>
      <c r="L507" s="32"/>
      <c r="M507" s="136" t="s">
        <v>1</v>
      </c>
      <c r="N507" s="137" t="s">
        <v>38</v>
      </c>
      <c r="P507" s="138">
        <f>O507*H507</f>
        <v>0</v>
      </c>
      <c r="Q507" s="138">
        <v>0</v>
      </c>
      <c r="R507" s="138">
        <f>Q507*H507</f>
        <v>0</v>
      </c>
      <c r="S507" s="138">
        <v>0</v>
      </c>
      <c r="T507" s="139">
        <f>S507*H507</f>
        <v>0</v>
      </c>
      <c r="AR507" s="140" t="s">
        <v>216</v>
      </c>
      <c r="AT507" s="140" t="s">
        <v>133</v>
      </c>
      <c r="AU507" s="140" t="s">
        <v>83</v>
      </c>
      <c r="AY507" s="17" t="s">
        <v>131</v>
      </c>
      <c r="BE507" s="141">
        <f>IF(N507="základní",J507,0)</f>
        <v>0</v>
      </c>
      <c r="BF507" s="141">
        <f>IF(N507="snížená",J507,0)</f>
        <v>0</v>
      </c>
      <c r="BG507" s="141">
        <f>IF(N507="zákl. přenesená",J507,0)</f>
        <v>0</v>
      </c>
      <c r="BH507" s="141">
        <f>IF(N507="sníž. přenesená",J507,0)</f>
        <v>0</v>
      </c>
      <c r="BI507" s="141">
        <f>IF(N507="nulová",J507,0)</f>
        <v>0</v>
      </c>
      <c r="BJ507" s="17" t="s">
        <v>81</v>
      </c>
      <c r="BK507" s="141">
        <f>ROUND(I507*H507,2)</f>
        <v>0</v>
      </c>
      <c r="BL507" s="17" t="s">
        <v>216</v>
      </c>
      <c r="BM507" s="140" t="s">
        <v>802</v>
      </c>
    </row>
    <row r="508" spans="2:65" s="11" customFormat="1" ht="22.75" customHeight="1">
      <c r="B508" s="116"/>
      <c r="D508" s="117" t="s">
        <v>72</v>
      </c>
      <c r="E508" s="126" t="s">
        <v>803</v>
      </c>
      <c r="F508" s="126" t="s">
        <v>804</v>
      </c>
      <c r="I508" s="119"/>
      <c r="J508" s="127">
        <f>BK508</f>
        <v>0</v>
      </c>
      <c r="L508" s="116"/>
      <c r="M508" s="121"/>
      <c r="P508" s="122">
        <f>SUM(P509:P525)</f>
        <v>0</v>
      </c>
      <c r="R508" s="122">
        <f>SUM(R509:R525)</f>
        <v>1.1336280000000001</v>
      </c>
      <c r="T508" s="123">
        <f>SUM(T509:T525)</f>
        <v>0</v>
      </c>
      <c r="AR508" s="117" t="s">
        <v>83</v>
      </c>
      <c r="AT508" s="124" t="s">
        <v>72</v>
      </c>
      <c r="AU508" s="124" t="s">
        <v>81</v>
      </c>
      <c r="AY508" s="117" t="s">
        <v>131</v>
      </c>
      <c r="BK508" s="125">
        <f>SUM(BK509:BK525)</f>
        <v>0</v>
      </c>
    </row>
    <row r="509" spans="2:65" s="1" customFormat="1" ht="24.25" customHeight="1">
      <c r="B509" s="128"/>
      <c r="C509" s="129" t="s">
        <v>805</v>
      </c>
      <c r="D509" s="129" t="s">
        <v>133</v>
      </c>
      <c r="E509" s="130" t="s">
        <v>806</v>
      </c>
      <c r="F509" s="131" t="s">
        <v>972</v>
      </c>
      <c r="G509" s="132" t="s">
        <v>190</v>
      </c>
      <c r="H509" s="133">
        <v>3.6</v>
      </c>
      <c r="I509" s="134"/>
      <c r="J509" s="135">
        <f>ROUND(I509*H509,2)</f>
        <v>0</v>
      </c>
      <c r="K509" s="131" t="s">
        <v>137</v>
      </c>
      <c r="L509" s="32"/>
      <c r="M509" s="136" t="s">
        <v>1</v>
      </c>
      <c r="N509" s="137" t="s">
        <v>38</v>
      </c>
      <c r="P509" s="138">
        <f>O509*H509</f>
        <v>0</v>
      </c>
      <c r="Q509" s="138">
        <v>8.0000000000000007E-5</v>
      </c>
      <c r="R509" s="138">
        <f>Q509*H509</f>
        <v>2.8800000000000001E-4</v>
      </c>
      <c r="S509" s="138">
        <v>0</v>
      </c>
      <c r="T509" s="139">
        <f>S509*H509</f>
        <v>0</v>
      </c>
      <c r="AR509" s="140" t="s">
        <v>216</v>
      </c>
      <c r="AT509" s="140" t="s">
        <v>133</v>
      </c>
      <c r="AU509" s="140" t="s">
        <v>83</v>
      </c>
      <c r="AY509" s="17" t="s">
        <v>131</v>
      </c>
      <c r="BE509" s="141">
        <f>IF(N509="základní",J509,0)</f>
        <v>0</v>
      </c>
      <c r="BF509" s="141">
        <f>IF(N509="snížená",J509,0)</f>
        <v>0</v>
      </c>
      <c r="BG509" s="141">
        <f>IF(N509="zákl. přenesená",J509,0)</f>
        <v>0</v>
      </c>
      <c r="BH509" s="141">
        <f>IF(N509="sníž. přenesená",J509,0)</f>
        <v>0</v>
      </c>
      <c r="BI509" s="141">
        <f>IF(N509="nulová",J509,0)</f>
        <v>0</v>
      </c>
      <c r="BJ509" s="17" t="s">
        <v>81</v>
      </c>
      <c r="BK509" s="141">
        <f>ROUND(I509*H509,2)</f>
        <v>0</v>
      </c>
      <c r="BL509" s="17" t="s">
        <v>216</v>
      </c>
      <c r="BM509" s="140" t="s">
        <v>807</v>
      </c>
    </row>
    <row r="510" spans="2:65" s="12" customFormat="1" ht="12">
      <c r="B510" s="142"/>
      <c r="D510" s="143" t="s">
        <v>140</v>
      </c>
      <c r="E510" s="144" t="s">
        <v>1</v>
      </c>
      <c r="F510" s="145" t="s">
        <v>808</v>
      </c>
      <c r="H510" s="146">
        <v>3.6</v>
      </c>
      <c r="I510" s="147"/>
      <c r="L510" s="142"/>
      <c r="M510" s="148"/>
      <c r="T510" s="149"/>
      <c r="AT510" s="144" t="s">
        <v>140</v>
      </c>
      <c r="AU510" s="144" t="s">
        <v>83</v>
      </c>
      <c r="AV510" s="12" t="s">
        <v>83</v>
      </c>
      <c r="AW510" s="12" t="s">
        <v>30</v>
      </c>
      <c r="AX510" s="12" t="s">
        <v>81</v>
      </c>
      <c r="AY510" s="144" t="s">
        <v>131</v>
      </c>
    </row>
    <row r="511" spans="2:65" s="1" customFormat="1" ht="24.25" customHeight="1">
      <c r="B511" s="128"/>
      <c r="C511" s="129" t="s">
        <v>809</v>
      </c>
      <c r="D511" s="129" t="s">
        <v>133</v>
      </c>
      <c r="E511" s="130" t="s">
        <v>810</v>
      </c>
      <c r="F511" s="131" t="s">
        <v>973</v>
      </c>
      <c r="G511" s="132" t="s">
        <v>306</v>
      </c>
      <c r="H511" s="133">
        <v>3</v>
      </c>
      <c r="I511" s="134"/>
      <c r="J511" s="135">
        <f t="shared" ref="J511:J525" si="0">ROUND(I511*H511,2)</f>
        <v>0</v>
      </c>
      <c r="K511" s="131" t="s">
        <v>137</v>
      </c>
      <c r="L511" s="32"/>
      <c r="M511" s="136" t="s">
        <v>1</v>
      </c>
      <c r="N511" s="137" t="s">
        <v>38</v>
      </c>
      <c r="P511" s="138">
        <f t="shared" ref="P511:P525" si="1">O511*H511</f>
        <v>0</v>
      </c>
      <c r="Q511" s="138">
        <v>5.0000000000000002E-5</v>
      </c>
      <c r="R511" s="138">
        <f t="shared" ref="R511:R525" si="2">Q511*H511</f>
        <v>1.5000000000000001E-4</v>
      </c>
      <c r="S511" s="138">
        <v>0</v>
      </c>
      <c r="T511" s="139">
        <f t="shared" ref="T511:T525" si="3">S511*H511</f>
        <v>0</v>
      </c>
      <c r="AR511" s="140" t="s">
        <v>216</v>
      </c>
      <c r="AT511" s="140" t="s">
        <v>133</v>
      </c>
      <c r="AU511" s="140" t="s">
        <v>83</v>
      </c>
      <c r="AY511" s="17" t="s">
        <v>131</v>
      </c>
      <c r="BE511" s="141">
        <f t="shared" ref="BE511:BE525" si="4">IF(N511="základní",J511,0)</f>
        <v>0</v>
      </c>
      <c r="BF511" s="141">
        <f t="shared" ref="BF511:BF525" si="5">IF(N511="snížená",J511,0)</f>
        <v>0</v>
      </c>
      <c r="BG511" s="141">
        <f t="shared" ref="BG511:BG525" si="6">IF(N511="zákl. přenesená",J511,0)</f>
        <v>0</v>
      </c>
      <c r="BH511" s="141">
        <f t="shared" ref="BH511:BH525" si="7">IF(N511="sníž. přenesená",J511,0)</f>
        <v>0</v>
      </c>
      <c r="BI511" s="141">
        <f t="shared" ref="BI511:BI525" si="8">IF(N511="nulová",J511,0)</f>
        <v>0</v>
      </c>
      <c r="BJ511" s="17" t="s">
        <v>81</v>
      </c>
      <c r="BK511" s="141">
        <f t="shared" ref="BK511:BK525" si="9">ROUND(I511*H511,2)</f>
        <v>0</v>
      </c>
      <c r="BL511" s="17" t="s">
        <v>216</v>
      </c>
      <c r="BM511" s="140" t="s">
        <v>811</v>
      </c>
    </row>
    <row r="512" spans="2:65" s="1" customFormat="1" ht="24.25" customHeight="1">
      <c r="B512" s="128"/>
      <c r="C512" s="150" t="s">
        <v>812</v>
      </c>
      <c r="D512" s="150" t="s">
        <v>177</v>
      </c>
      <c r="E512" s="151" t="s">
        <v>813</v>
      </c>
      <c r="F512" s="152" t="s">
        <v>971</v>
      </c>
      <c r="G512" s="153" t="s">
        <v>814</v>
      </c>
      <c r="H512" s="154">
        <v>1</v>
      </c>
      <c r="I512" s="155"/>
      <c r="J512" s="156">
        <f t="shared" si="0"/>
        <v>0</v>
      </c>
      <c r="K512" s="152" t="s">
        <v>1</v>
      </c>
      <c r="L512" s="157"/>
      <c r="M512" s="158" t="s">
        <v>1</v>
      </c>
      <c r="N512" s="159" t="s">
        <v>38</v>
      </c>
      <c r="P512" s="138">
        <f t="shared" si="1"/>
        <v>0</v>
      </c>
      <c r="Q512" s="138">
        <v>0</v>
      </c>
      <c r="R512" s="138">
        <f t="shared" si="2"/>
        <v>0</v>
      </c>
      <c r="S512" s="138">
        <v>0</v>
      </c>
      <c r="T512" s="139">
        <f t="shared" si="3"/>
        <v>0</v>
      </c>
      <c r="AR512" s="140" t="s">
        <v>312</v>
      </c>
      <c r="AT512" s="140" t="s">
        <v>177</v>
      </c>
      <c r="AU512" s="140" t="s">
        <v>83</v>
      </c>
      <c r="AY512" s="17" t="s">
        <v>131</v>
      </c>
      <c r="BE512" s="141">
        <f t="shared" si="4"/>
        <v>0</v>
      </c>
      <c r="BF512" s="141">
        <f t="shared" si="5"/>
        <v>0</v>
      </c>
      <c r="BG512" s="141">
        <f t="shared" si="6"/>
        <v>0</v>
      </c>
      <c r="BH512" s="141">
        <f t="shared" si="7"/>
        <v>0</v>
      </c>
      <c r="BI512" s="141">
        <f t="shared" si="8"/>
        <v>0</v>
      </c>
      <c r="BJ512" s="17" t="s">
        <v>81</v>
      </c>
      <c r="BK512" s="141">
        <f t="shared" si="9"/>
        <v>0</v>
      </c>
      <c r="BL512" s="17" t="s">
        <v>216</v>
      </c>
      <c r="BM512" s="140" t="s">
        <v>815</v>
      </c>
    </row>
    <row r="513" spans="2:65" s="1" customFormat="1" ht="24.25" customHeight="1">
      <c r="B513" s="128"/>
      <c r="C513" s="129" t="s">
        <v>816</v>
      </c>
      <c r="D513" s="129" t="s">
        <v>133</v>
      </c>
      <c r="E513" s="130" t="s">
        <v>817</v>
      </c>
      <c r="F513" s="131" t="s">
        <v>978</v>
      </c>
      <c r="G513" s="132" t="s">
        <v>306</v>
      </c>
      <c r="H513" s="133">
        <v>1</v>
      </c>
      <c r="I513" s="134"/>
      <c r="J513" s="135">
        <f t="shared" si="0"/>
        <v>0</v>
      </c>
      <c r="K513" s="131" t="s">
        <v>137</v>
      </c>
      <c r="L513" s="32"/>
      <c r="M513" s="136" t="s">
        <v>1</v>
      </c>
      <c r="N513" s="137" t="s">
        <v>38</v>
      </c>
      <c r="P513" s="138">
        <f t="shared" si="1"/>
        <v>0</v>
      </c>
      <c r="Q513" s="138">
        <v>0</v>
      </c>
      <c r="R513" s="138">
        <f t="shared" si="2"/>
        <v>0</v>
      </c>
      <c r="S513" s="138">
        <v>0</v>
      </c>
      <c r="T513" s="139">
        <f t="shared" si="3"/>
        <v>0</v>
      </c>
      <c r="AR513" s="140" t="s">
        <v>216</v>
      </c>
      <c r="AT513" s="140" t="s">
        <v>133</v>
      </c>
      <c r="AU513" s="140" t="s">
        <v>83</v>
      </c>
      <c r="AY513" s="17" t="s">
        <v>131</v>
      </c>
      <c r="BE513" s="141">
        <f t="shared" si="4"/>
        <v>0</v>
      </c>
      <c r="BF513" s="141">
        <f t="shared" si="5"/>
        <v>0</v>
      </c>
      <c r="BG513" s="141">
        <f t="shared" si="6"/>
        <v>0</v>
      </c>
      <c r="BH513" s="141">
        <f t="shared" si="7"/>
        <v>0</v>
      </c>
      <c r="BI513" s="141">
        <f t="shared" si="8"/>
        <v>0</v>
      </c>
      <c r="BJ513" s="17" t="s">
        <v>81</v>
      </c>
      <c r="BK513" s="141">
        <f t="shared" si="9"/>
        <v>0</v>
      </c>
      <c r="BL513" s="17" t="s">
        <v>216</v>
      </c>
      <c r="BM513" s="140" t="s">
        <v>818</v>
      </c>
    </row>
    <row r="514" spans="2:65" s="1" customFormat="1" ht="24.25" customHeight="1">
      <c r="B514" s="128"/>
      <c r="C514" s="150" t="s">
        <v>819</v>
      </c>
      <c r="D514" s="150" t="s">
        <v>177</v>
      </c>
      <c r="E514" s="151" t="s">
        <v>820</v>
      </c>
      <c r="F514" s="152" t="s">
        <v>975</v>
      </c>
      <c r="G514" s="153" t="s">
        <v>306</v>
      </c>
      <c r="H514" s="154">
        <v>1</v>
      </c>
      <c r="I514" s="155"/>
      <c r="J514" s="156">
        <f t="shared" si="0"/>
        <v>0</v>
      </c>
      <c r="K514" s="152" t="s">
        <v>137</v>
      </c>
      <c r="L514" s="157"/>
      <c r="M514" s="158" t="s">
        <v>1</v>
      </c>
      <c r="N514" s="159" t="s">
        <v>38</v>
      </c>
      <c r="P514" s="138">
        <f t="shared" si="1"/>
        <v>0</v>
      </c>
      <c r="Q514" s="138">
        <v>5.2999999999999999E-2</v>
      </c>
      <c r="R514" s="138">
        <f t="shared" si="2"/>
        <v>5.2999999999999999E-2</v>
      </c>
      <c r="S514" s="138">
        <v>0</v>
      </c>
      <c r="T514" s="139">
        <f t="shared" si="3"/>
        <v>0</v>
      </c>
      <c r="AR514" s="140" t="s">
        <v>312</v>
      </c>
      <c r="AT514" s="140" t="s">
        <v>177</v>
      </c>
      <c r="AU514" s="140" t="s">
        <v>83</v>
      </c>
      <c r="AY514" s="17" t="s">
        <v>131</v>
      </c>
      <c r="BE514" s="141">
        <f t="shared" si="4"/>
        <v>0</v>
      </c>
      <c r="BF514" s="141">
        <f t="shared" si="5"/>
        <v>0</v>
      </c>
      <c r="BG514" s="141">
        <f t="shared" si="6"/>
        <v>0</v>
      </c>
      <c r="BH514" s="141">
        <f t="shared" si="7"/>
        <v>0</v>
      </c>
      <c r="BI514" s="141">
        <f t="shared" si="8"/>
        <v>0</v>
      </c>
      <c r="BJ514" s="17" t="s">
        <v>81</v>
      </c>
      <c r="BK514" s="141">
        <f t="shared" si="9"/>
        <v>0</v>
      </c>
      <c r="BL514" s="17" t="s">
        <v>216</v>
      </c>
      <c r="BM514" s="140" t="s">
        <v>821</v>
      </c>
    </row>
    <row r="515" spans="2:65" s="1" customFormat="1" ht="24.25" customHeight="1">
      <c r="B515" s="128"/>
      <c r="C515" s="129" t="s">
        <v>822</v>
      </c>
      <c r="D515" s="129" t="s">
        <v>133</v>
      </c>
      <c r="E515" s="130" t="s">
        <v>823</v>
      </c>
      <c r="F515" s="131" t="s">
        <v>976</v>
      </c>
      <c r="G515" s="132" t="s">
        <v>306</v>
      </c>
      <c r="H515" s="133">
        <v>1</v>
      </c>
      <c r="I515" s="134"/>
      <c r="J515" s="135">
        <f t="shared" si="0"/>
        <v>0</v>
      </c>
      <c r="K515" s="131" t="s">
        <v>137</v>
      </c>
      <c r="L515" s="32"/>
      <c r="M515" s="136" t="s">
        <v>1</v>
      </c>
      <c r="N515" s="137" t="s">
        <v>38</v>
      </c>
      <c r="P515" s="138">
        <f t="shared" si="1"/>
        <v>0</v>
      </c>
      <c r="Q515" s="138">
        <v>0</v>
      </c>
      <c r="R515" s="138">
        <f t="shared" si="2"/>
        <v>0</v>
      </c>
      <c r="S515" s="138">
        <v>0</v>
      </c>
      <c r="T515" s="139">
        <f t="shared" si="3"/>
        <v>0</v>
      </c>
      <c r="AR515" s="140" t="s">
        <v>216</v>
      </c>
      <c r="AT515" s="140" t="s">
        <v>133</v>
      </c>
      <c r="AU515" s="140" t="s">
        <v>83</v>
      </c>
      <c r="AY515" s="17" t="s">
        <v>131</v>
      </c>
      <c r="BE515" s="141">
        <f t="shared" si="4"/>
        <v>0</v>
      </c>
      <c r="BF515" s="141">
        <f t="shared" si="5"/>
        <v>0</v>
      </c>
      <c r="BG515" s="141">
        <f t="shared" si="6"/>
        <v>0</v>
      </c>
      <c r="BH515" s="141">
        <f t="shared" si="7"/>
        <v>0</v>
      </c>
      <c r="BI515" s="141">
        <f t="shared" si="8"/>
        <v>0</v>
      </c>
      <c r="BJ515" s="17" t="s">
        <v>81</v>
      </c>
      <c r="BK515" s="141">
        <f t="shared" si="9"/>
        <v>0</v>
      </c>
      <c r="BL515" s="17" t="s">
        <v>216</v>
      </c>
      <c r="BM515" s="140" t="s">
        <v>824</v>
      </c>
    </row>
    <row r="516" spans="2:65" s="1" customFormat="1" ht="24.25" customHeight="1">
      <c r="B516" s="128"/>
      <c r="C516" s="150" t="s">
        <v>825</v>
      </c>
      <c r="D516" s="150" t="s">
        <v>177</v>
      </c>
      <c r="E516" s="151" t="s">
        <v>826</v>
      </c>
      <c r="F516" s="152" t="s">
        <v>977</v>
      </c>
      <c r="G516" s="153" t="s">
        <v>306</v>
      </c>
      <c r="H516" s="154">
        <v>1</v>
      </c>
      <c r="I516" s="155"/>
      <c r="J516" s="156">
        <f t="shared" si="0"/>
        <v>0</v>
      </c>
      <c r="K516" s="152" t="s">
        <v>137</v>
      </c>
      <c r="L516" s="157"/>
      <c r="M516" s="158" t="s">
        <v>1</v>
      </c>
      <c r="N516" s="159" t="s">
        <v>38</v>
      </c>
      <c r="P516" s="138">
        <f t="shared" si="1"/>
        <v>0</v>
      </c>
      <c r="Q516" s="138">
        <v>7.3999999999999996E-2</v>
      </c>
      <c r="R516" s="138">
        <f t="shared" si="2"/>
        <v>7.3999999999999996E-2</v>
      </c>
      <c r="S516" s="138">
        <v>0</v>
      </c>
      <c r="T516" s="139">
        <f t="shared" si="3"/>
        <v>0</v>
      </c>
      <c r="AR516" s="140" t="s">
        <v>312</v>
      </c>
      <c r="AT516" s="140" t="s">
        <v>177</v>
      </c>
      <c r="AU516" s="140" t="s">
        <v>83</v>
      </c>
      <c r="AY516" s="17" t="s">
        <v>131</v>
      </c>
      <c r="BE516" s="141">
        <f t="shared" si="4"/>
        <v>0</v>
      </c>
      <c r="BF516" s="141">
        <f t="shared" si="5"/>
        <v>0</v>
      </c>
      <c r="BG516" s="141">
        <f t="shared" si="6"/>
        <v>0</v>
      </c>
      <c r="BH516" s="141">
        <f t="shared" si="7"/>
        <v>0</v>
      </c>
      <c r="BI516" s="141">
        <f t="shared" si="8"/>
        <v>0</v>
      </c>
      <c r="BJ516" s="17" t="s">
        <v>81</v>
      </c>
      <c r="BK516" s="141">
        <f t="shared" si="9"/>
        <v>0</v>
      </c>
      <c r="BL516" s="17" t="s">
        <v>216</v>
      </c>
      <c r="BM516" s="140" t="s">
        <v>827</v>
      </c>
    </row>
    <row r="517" spans="2:65" s="1" customFormat="1" ht="24.25" customHeight="1">
      <c r="B517" s="128"/>
      <c r="C517" s="129" t="s">
        <v>828</v>
      </c>
      <c r="D517" s="129" t="s">
        <v>133</v>
      </c>
      <c r="E517" s="130" t="s">
        <v>829</v>
      </c>
      <c r="F517" s="131" t="s">
        <v>979</v>
      </c>
      <c r="G517" s="132" t="s">
        <v>306</v>
      </c>
      <c r="H517" s="133">
        <v>1</v>
      </c>
      <c r="I517" s="134"/>
      <c r="J517" s="135">
        <f t="shared" si="0"/>
        <v>0</v>
      </c>
      <c r="K517" s="131" t="s">
        <v>137</v>
      </c>
      <c r="L517" s="32"/>
      <c r="M517" s="136" t="s">
        <v>1</v>
      </c>
      <c r="N517" s="137" t="s">
        <v>38</v>
      </c>
      <c r="P517" s="138">
        <f t="shared" si="1"/>
        <v>0</v>
      </c>
      <c r="Q517" s="138">
        <v>0</v>
      </c>
      <c r="R517" s="138">
        <f t="shared" si="2"/>
        <v>0</v>
      </c>
      <c r="S517" s="138">
        <v>0</v>
      </c>
      <c r="T517" s="139">
        <f t="shared" si="3"/>
        <v>0</v>
      </c>
      <c r="AR517" s="140" t="s">
        <v>216</v>
      </c>
      <c r="AT517" s="140" t="s">
        <v>133</v>
      </c>
      <c r="AU517" s="140" t="s">
        <v>83</v>
      </c>
      <c r="AY517" s="17" t="s">
        <v>131</v>
      </c>
      <c r="BE517" s="141">
        <f t="shared" si="4"/>
        <v>0</v>
      </c>
      <c r="BF517" s="141">
        <f t="shared" si="5"/>
        <v>0</v>
      </c>
      <c r="BG517" s="141">
        <f t="shared" si="6"/>
        <v>0</v>
      </c>
      <c r="BH517" s="141">
        <f t="shared" si="7"/>
        <v>0</v>
      </c>
      <c r="BI517" s="141">
        <f t="shared" si="8"/>
        <v>0</v>
      </c>
      <c r="BJ517" s="17" t="s">
        <v>81</v>
      </c>
      <c r="BK517" s="141">
        <f t="shared" si="9"/>
        <v>0</v>
      </c>
      <c r="BL517" s="17" t="s">
        <v>216</v>
      </c>
      <c r="BM517" s="140" t="s">
        <v>830</v>
      </c>
    </row>
    <row r="518" spans="2:65" s="1" customFormat="1" ht="24.25" customHeight="1">
      <c r="B518" s="128"/>
      <c r="C518" s="150" t="s">
        <v>831</v>
      </c>
      <c r="D518" s="150" t="s">
        <v>177</v>
      </c>
      <c r="E518" s="151" t="s">
        <v>832</v>
      </c>
      <c r="F518" s="152" t="s">
        <v>974</v>
      </c>
      <c r="G518" s="153" t="s">
        <v>306</v>
      </c>
      <c r="H518" s="154">
        <v>1</v>
      </c>
      <c r="I518" s="155"/>
      <c r="J518" s="156">
        <f t="shared" si="0"/>
        <v>0</v>
      </c>
      <c r="K518" s="152" t="s">
        <v>137</v>
      </c>
      <c r="L518" s="157"/>
      <c r="M518" s="158" t="s">
        <v>1</v>
      </c>
      <c r="N518" s="159" t="s">
        <v>38</v>
      </c>
      <c r="P518" s="138">
        <f t="shared" si="1"/>
        <v>0</v>
      </c>
      <c r="Q518" s="138">
        <v>9.1200000000000003E-2</v>
      </c>
      <c r="R518" s="138">
        <f t="shared" si="2"/>
        <v>9.1200000000000003E-2</v>
      </c>
      <c r="S518" s="138">
        <v>0</v>
      </c>
      <c r="T518" s="139">
        <f t="shared" si="3"/>
        <v>0</v>
      </c>
      <c r="AR518" s="140" t="s">
        <v>312</v>
      </c>
      <c r="AT518" s="140" t="s">
        <v>177</v>
      </c>
      <c r="AU518" s="140" t="s">
        <v>83</v>
      </c>
      <c r="AY518" s="17" t="s">
        <v>131</v>
      </c>
      <c r="BE518" s="141">
        <f t="shared" si="4"/>
        <v>0</v>
      </c>
      <c r="BF518" s="141">
        <f t="shared" si="5"/>
        <v>0</v>
      </c>
      <c r="BG518" s="141">
        <f t="shared" si="6"/>
        <v>0</v>
      </c>
      <c r="BH518" s="141">
        <f t="shared" si="7"/>
        <v>0</v>
      </c>
      <c r="BI518" s="141">
        <f t="shared" si="8"/>
        <v>0</v>
      </c>
      <c r="BJ518" s="17" t="s">
        <v>81</v>
      </c>
      <c r="BK518" s="141">
        <f t="shared" si="9"/>
        <v>0</v>
      </c>
      <c r="BL518" s="17" t="s">
        <v>216</v>
      </c>
      <c r="BM518" s="140" t="s">
        <v>833</v>
      </c>
    </row>
    <row r="519" spans="2:65" s="1" customFormat="1" ht="24.25" customHeight="1">
      <c r="B519" s="128"/>
      <c r="C519" s="129" t="s">
        <v>834</v>
      </c>
      <c r="D519" s="129" t="s">
        <v>133</v>
      </c>
      <c r="E519" s="130" t="s">
        <v>835</v>
      </c>
      <c r="F519" s="131" t="s">
        <v>836</v>
      </c>
      <c r="G519" s="132" t="s">
        <v>306</v>
      </c>
      <c r="H519" s="133">
        <v>1</v>
      </c>
      <c r="I519" s="134"/>
      <c r="J519" s="135">
        <f t="shared" si="0"/>
        <v>0</v>
      </c>
      <c r="K519" s="131" t="s">
        <v>137</v>
      </c>
      <c r="L519" s="32"/>
      <c r="M519" s="136" t="s">
        <v>1</v>
      </c>
      <c r="N519" s="137" t="s">
        <v>38</v>
      </c>
      <c r="P519" s="138">
        <f t="shared" si="1"/>
        <v>0</v>
      </c>
      <c r="Q519" s="138">
        <v>0</v>
      </c>
      <c r="R519" s="138">
        <f t="shared" si="2"/>
        <v>0</v>
      </c>
      <c r="S519" s="138">
        <v>0</v>
      </c>
      <c r="T519" s="139">
        <f t="shared" si="3"/>
        <v>0</v>
      </c>
      <c r="AR519" s="140" t="s">
        <v>216</v>
      </c>
      <c r="AT519" s="140" t="s">
        <v>133</v>
      </c>
      <c r="AU519" s="140" t="s">
        <v>83</v>
      </c>
      <c r="AY519" s="17" t="s">
        <v>131</v>
      </c>
      <c r="BE519" s="141">
        <f t="shared" si="4"/>
        <v>0</v>
      </c>
      <c r="BF519" s="141">
        <f t="shared" si="5"/>
        <v>0</v>
      </c>
      <c r="BG519" s="141">
        <f t="shared" si="6"/>
        <v>0</v>
      </c>
      <c r="BH519" s="141">
        <f t="shared" si="7"/>
        <v>0</v>
      </c>
      <c r="BI519" s="141">
        <f t="shared" si="8"/>
        <v>0</v>
      </c>
      <c r="BJ519" s="17" t="s">
        <v>81</v>
      </c>
      <c r="BK519" s="141">
        <f t="shared" si="9"/>
        <v>0</v>
      </c>
      <c r="BL519" s="17" t="s">
        <v>216</v>
      </c>
      <c r="BM519" s="140" t="s">
        <v>837</v>
      </c>
    </row>
    <row r="520" spans="2:65" s="1" customFormat="1" ht="24.25" customHeight="1">
      <c r="B520" s="128"/>
      <c r="C520" s="150" t="s">
        <v>838</v>
      </c>
      <c r="D520" s="150" t="s">
        <v>177</v>
      </c>
      <c r="E520" s="151" t="s">
        <v>839</v>
      </c>
      <c r="F520" s="152" t="s">
        <v>840</v>
      </c>
      <c r="G520" s="153" t="s">
        <v>306</v>
      </c>
      <c r="H520" s="154">
        <v>1</v>
      </c>
      <c r="I520" s="155"/>
      <c r="J520" s="156">
        <f t="shared" si="0"/>
        <v>0</v>
      </c>
      <c r="K520" s="152" t="s">
        <v>137</v>
      </c>
      <c r="L520" s="157"/>
      <c r="M520" s="158" t="s">
        <v>1</v>
      </c>
      <c r="N520" s="159" t="s">
        <v>38</v>
      </c>
      <c r="P520" s="138">
        <f t="shared" si="1"/>
        <v>0</v>
      </c>
      <c r="Q520" s="138">
        <v>1.2E-2</v>
      </c>
      <c r="R520" s="138">
        <f t="shared" si="2"/>
        <v>1.2E-2</v>
      </c>
      <c r="S520" s="138">
        <v>0</v>
      </c>
      <c r="T520" s="139">
        <f t="shared" si="3"/>
        <v>0</v>
      </c>
      <c r="AR520" s="140" t="s">
        <v>312</v>
      </c>
      <c r="AT520" s="140" t="s">
        <v>177</v>
      </c>
      <c r="AU520" s="140" t="s">
        <v>83</v>
      </c>
      <c r="AY520" s="17" t="s">
        <v>131</v>
      </c>
      <c r="BE520" s="141">
        <f t="shared" si="4"/>
        <v>0</v>
      </c>
      <c r="BF520" s="141">
        <f t="shared" si="5"/>
        <v>0</v>
      </c>
      <c r="BG520" s="141">
        <f t="shared" si="6"/>
        <v>0</v>
      </c>
      <c r="BH520" s="141">
        <f t="shared" si="7"/>
        <v>0</v>
      </c>
      <c r="BI520" s="141">
        <f t="shared" si="8"/>
        <v>0</v>
      </c>
      <c r="BJ520" s="17" t="s">
        <v>81</v>
      </c>
      <c r="BK520" s="141">
        <f t="shared" si="9"/>
        <v>0</v>
      </c>
      <c r="BL520" s="17" t="s">
        <v>216</v>
      </c>
      <c r="BM520" s="140" t="s">
        <v>841</v>
      </c>
    </row>
    <row r="521" spans="2:65" s="1" customFormat="1" ht="16.5" customHeight="1">
      <c r="B521" s="128"/>
      <c r="C521" s="129" t="s">
        <v>842</v>
      </c>
      <c r="D521" s="129" t="s">
        <v>133</v>
      </c>
      <c r="E521" s="130" t="s">
        <v>843</v>
      </c>
      <c r="F521" s="131" t="s">
        <v>844</v>
      </c>
      <c r="G521" s="132" t="s">
        <v>845</v>
      </c>
      <c r="H521" s="133">
        <v>1</v>
      </c>
      <c r="I521" s="134"/>
      <c r="J521" s="135">
        <f t="shared" si="0"/>
        <v>0</v>
      </c>
      <c r="K521" s="131" t="s">
        <v>137</v>
      </c>
      <c r="L521" s="32"/>
      <c r="M521" s="136" t="s">
        <v>1</v>
      </c>
      <c r="N521" s="137" t="s">
        <v>38</v>
      </c>
      <c r="P521" s="138">
        <f t="shared" si="1"/>
        <v>0</v>
      </c>
      <c r="Q521" s="138">
        <v>0</v>
      </c>
      <c r="R521" s="138">
        <f t="shared" si="2"/>
        <v>0</v>
      </c>
      <c r="S521" s="138">
        <v>0</v>
      </c>
      <c r="T521" s="139">
        <f t="shared" si="3"/>
        <v>0</v>
      </c>
      <c r="AR521" s="140" t="s">
        <v>216</v>
      </c>
      <c r="AT521" s="140" t="s">
        <v>133</v>
      </c>
      <c r="AU521" s="140" t="s">
        <v>83</v>
      </c>
      <c r="AY521" s="17" t="s">
        <v>131</v>
      </c>
      <c r="BE521" s="141">
        <f t="shared" si="4"/>
        <v>0</v>
      </c>
      <c r="BF521" s="141">
        <f t="shared" si="5"/>
        <v>0</v>
      </c>
      <c r="BG521" s="141">
        <f t="shared" si="6"/>
        <v>0</v>
      </c>
      <c r="BH521" s="141">
        <f t="shared" si="7"/>
        <v>0</v>
      </c>
      <c r="BI521" s="141">
        <f t="shared" si="8"/>
        <v>0</v>
      </c>
      <c r="BJ521" s="17" t="s">
        <v>81</v>
      </c>
      <c r="BK521" s="141">
        <f t="shared" si="9"/>
        <v>0</v>
      </c>
      <c r="BL521" s="17" t="s">
        <v>216</v>
      </c>
      <c r="BM521" s="140" t="s">
        <v>846</v>
      </c>
    </row>
    <row r="522" spans="2:65" s="1" customFormat="1" ht="21.75" customHeight="1">
      <c r="B522" s="128"/>
      <c r="C522" s="150" t="s">
        <v>847</v>
      </c>
      <c r="D522" s="150" t="s">
        <v>177</v>
      </c>
      <c r="E522" s="151" t="s">
        <v>848</v>
      </c>
      <c r="F522" s="152" t="s">
        <v>849</v>
      </c>
      <c r="G522" s="153" t="s">
        <v>797</v>
      </c>
      <c r="H522" s="154">
        <v>1</v>
      </c>
      <c r="I522" s="155"/>
      <c r="J522" s="156">
        <f t="shared" si="0"/>
        <v>0</v>
      </c>
      <c r="K522" s="152" t="s">
        <v>137</v>
      </c>
      <c r="L522" s="157"/>
      <c r="M522" s="158" t="s">
        <v>1</v>
      </c>
      <c r="N522" s="159" t="s">
        <v>38</v>
      </c>
      <c r="P522" s="138">
        <f t="shared" si="1"/>
        <v>0</v>
      </c>
      <c r="Q522" s="138">
        <v>3.3E-4</v>
      </c>
      <c r="R522" s="138">
        <f t="shared" si="2"/>
        <v>3.3E-4</v>
      </c>
      <c r="S522" s="138">
        <v>0</v>
      </c>
      <c r="T522" s="139">
        <f t="shared" si="3"/>
        <v>0</v>
      </c>
      <c r="AR522" s="140" t="s">
        <v>312</v>
      </c>
      <c r="AT522" s="140" t="s">
        <v>177</v>
      </c>
      <c r="AU522" s="140" t="s">
        <v>83</v>
      </c>
      <c r="AY522" s="17" t="s">
        <v>131</v>
      </c>
      <c r="BE522" s="141">
        <f t="shared" si="4"/>
        <v>0</v>
      </c>
      <c r="BF522" s="141">
        <f t="shared" si="5"/>
        <v>0</v>
      </c>
      <c r="BG522" s="141">
        <f t="shared" si="6"/>
        <v>0</v>
      </c>
      <c r="BH522" s="141">
        <f t="shared" si="7"/>
        <v>0</v>
      </c>
      <c r="BI522" s="141">
        <f t="shared" si="8"/>
        <v>0</v>
      </c>
      <c r="BJ522" s="17" t="s">
        <v>81</v>
      </c>
      <c r="BK522" s="141">
        <f t="shared" si="9"/>
        <v>0</v>
      </c>
      <c r="BL522" s="17" t="s">
        <v>216</v>
      </c>
      <c r="BM522" s="140" t="s">
        <v>850</v>
      </c>
    </row>
    <row r="523" spans="2:65" s="1" customFormat="1" ht="24.25" customHeight="1">
      <c r="B523" s="128"/>
      <c r="C523" s="129" t="s">
        <v>851</v>
      </c>
      <c r="D523" s="129" t="s">
        <v>133</v>
      </c>
      <c r="E523" s="130" t="s">
        <v>852</v>
      </c>
      <c r="F523" s="131" t="s">
        <v>853</v>
      </c>
      <c r="G523" s="132" t="s">
        <v>306</v>
      </c>
      <c r="H523" s="133">
        <v>2</v>
      </c>
      <c r="I523" s="134"/>
      <c r="J523" s="135">
        <f t="shared" si="0"/>
        <v>0</v>
      </c>
      <c r="K523" s="131" t="s">
        <v>137</v>
      </c>
      <c r="L523" s="32"/>
      <c r="M523" s="136" t="s">
        <v>1</v>
      </c>
      <c r="N523" s="137" t="s">
        <v>38</v>
      </c>
      <c r="P523" s="138">
        <f t="shared" si="1"/>
        <v>0</v>
      </c>
      <c r="Q523" s="138">
        <v>3.3E-4</v>
      </c>
      <c r="R523" s="138">
        <f t="shared" si="2"/>
        <v>6.6E-4</v>
      </c>
      <c r="S523" s="138">
        <v>0</v>
      </c>
      <c r="T523" s="139">
        <f t="shared" si="3"/>
        <v>0</v>
      </c>
      <c r="AR523" s="140" t="s">
        <v>216</v>
      </c>
      <c r="AT523" s="140" t="s">
        <v>133</v>
      </c>
      <c r="AU523" s="140" t="s">
        <v>83</v>
      </c>
      <c r="AY523" s="17" t="s">
        <v>131</v>
      </c>
      <c r="BE523" s="141">
        <f t="shared" si="4"/>
        <v>0</v>
      </c>
      <c r="BF523" s="141">
        <f t="shared" si="5"/>
        <v>0</v>
      </c>
      <c r="BG523" s="141">
        <f t="shared" si="6"/>
        <v>0</v>
      </c>
      <c r="BH523" s="141">
        <f t="shared" si="7"/>
        <v>0</v>
      </c>
      <c r="BI523" s="141">
        <f t="shared" si="8"/>
        <v>0</v>
      </c>
      <c r="BJ523" s="17" t="s">
        <v>81</v>
      </c>
      <c r="BK523" s="141">
        <f t="shared" si="9"/>
        <v>0</v>
      </c>
      <c r="BL523" s="17" t="s">
        <v>216</v>
      </c>
      <c r="BM523" s="140" t="s">
        <v>854</v>
      </c>
    </row>
    <row r="524" spans="2:65" s="1" customFormat="1" ht="21.75" customHeight="1">
      <c r="B524" s="128"/>
      <c r="C524" s="150" t="s">
        <v>855</v>
      </c>
      <c r="D524" s="150" t="s">
        <v>177</v>
      </c>
      <c r="E524" s="151" t="s">
        <v>856</v>
      </c>
      <c r="F524" s="152" t="s">
        <v>857</v>
      </c>
      <c r="G524" s="153" t="s">
        <v>306</v>
      </c>
      <c r="H524" s="154">
        <v>2</v>
      </c>
      <c r="I524" s="155"/>
      <c r="J524" s="156">
        <f t="shared" si="0"/>
        <v>0</v>
      </c>
      <c r="K524" s="152" t="s">
        <v>1</v>
      </c>
      <c r="L524" s="157"/>
      <c r="M524" s="158" t="s">
        <v>1</v>
      </c>
      <c r="N524" s="159" t="s">
        <v>38</v>
      </c>
      <c r="P524" s="138">
        <f t="shared" si="1"/>
        <v>0</v>
      </c>
      <c r="Q524" s="138">
        <v>0.45100000000000001</v>
      </c>
      <c r="R524" s="138">
        <f t="shared" si="2"/>
        <v>0.90200000000000002</v>
      </c>
      <c r="S524" s="138">
        <v>0</v>
      </c>
      <c r="T524" s="139">
        <f t="shared" si="3"/>
        <v>0</v>
      </c>
      <c r="AR524" s="140" t="s">
        <v>312</v>
      </c>
      <c r="AT524" s="140" t="s">
        <v>177</v>
      </c>
      <c r="AU524" s="140" t="s">
        <v>83</v>
      </c>
      <c r="AY524" s="17" t="s">
        <v>131</v>
      </c>
      <c r="BE524" s="141">
        <f t="shared" si="4"/>
        <v>0</v>
      </c>
      <c r="BF524" s="141">
        <f t="shared" si="5"/>
        <v>0</v>
      </c>
      <c r="BG524" s="141">
        <f t="shared" si="6"/>
        <v>0</v>
      </c>
      <c r="BH524" s="141">
        <f t="shared" si="7"/>
        <v>0</v>
      </c>
      <c r="BI524" s="141">
        <f t="shared" si="8"/>
        <v>0</v>
      </c>
      <c r="BJ524" s="17" t="s">
        <v>81</v>
      </c>
      <c r="BK524" s="141">
        <f t="shared" si="9"/>
        <v>0</v>
      </c>
      <c r="BL524" s="17" t="s">
        <v>216</v>
      </c>
      <c r="BM524" s="140" t="s">
        <v>858</v>
      </c>
    </row>
    <row r="525" spans="2:65" s="1" customFormat="1" ht="24.25" customHeight="1">
      <c r="B525" s="128"/>
      <c r="C525" s="129" t="s">
        <v>859</v>
      </c>
      <c r="D525" s="129" t="s">
        <v>133</v>
      </c>
      <c r="E525" s="130" t="s">
        <v>860</v>
      </c>
      <c r="F525" s="131" t="s">
        <v>861</v>
      </c>
      <c r="G525" s="132" t="s">
        <v>578</v>
      </c>
      <c r="H525" s="173"/>
      <c r="I525" s="134"/>
      <c r="J525" s="135">
        <f t="shared" si="0"/>
        <v>0</v>
      </c>
      <c r="K525" s="131" t="s">
        <v>137</v>
      </c>
      <c r="L525" s="32"/>
      <c r="M525" s="136" t="s">
        <v>1</v>
      </c>
      <c r="N525" s="137" t="s">
        <v>38</v>
      </c>
      <c r="P525" s="138">
        <f t="shared" si="1"/>
        <v>0</v>
      </c>
      <c r="Q525" s="138">
        <v>0</v>
      </c>
      <c r="R525" s="138">
        <f t="shared" si="2"/>
        <v>0</v>
      </c>
      <c r="S525" s="138">
        <v>0</v>
      </c>
      <c r="T525" s="139">
        <f t="shared" si="3"/>
        <v>0</v>
      </c>
      <c r="AR525" s="140" t="s">
        <v>216</v>
      </c>
      <c r="AT525" s="140" t="s">
        <v>133</v>
      </c>
      <c r="AU525" s="140" t="s">
        <v>83</v>
      </c>
      <c r="AY525" s="17" t="s">
        <v>131</v>
      </c>
      <c r="BE525" s="141">
        <f t="shared" si="4"/>
        <v>0</v>
      </c>
      <c r="BF525" s="141">
        <f t="shared" si="5"/>
        <v>0</v>
      </c>
      <c r="BG525" s="141">
        <f t="shared" si="6"/>
        <v>0</v>
      </c>
      <c r="BH525" s="141">
        <f t="shared" si="7"/>
        <v>0</v>
      </c>
      <c r="BI525" s="141">
        <f t="shared" si="8"/>
        <v>0</v>
      </c>
      <c r="BJ525" s="17" t="s">
        <v>81</v>
      </c>
      <c r="BK525" s="141">
        <f t="shared" si="9"/>
        <v>0</v>
      </c>
      <c r="BL525" s="17" t="s">
        <v>216</v>
      </c>
      <c r="BM525" s="140" t="s">
        <v>862</v>
      </c>
    </row>
    <row r="526" spans="2:65" s="11" customFormat="1" ht="22.75" customHeight="1">
      <c r="B526" s="116"/>
      <c r="D526" s="117" t="s">
        <v>72</v>
      </c>
      <c r="E526" s="126" t="s">
        <v>863</v>
      </c>
      <c r="F526" s="126" t="s">
        <v>864</v>
      </c>
      <c r="I526" s="119"/>
      <c r="J526" s="127">
        <f>BK526</f>
        <v>0</v>
      </c>
      <c r="L526" s="116"/>
      <c r="M526" s="121"/>
      <c r="P526" s="122">
        <f>SUM(P527:P567)</f>
        <v>0</v>
      </c>
      <c r="R526" s="122">
        <f>SUM(R527:R567)</f>
        <v>0.10724077999999998</v>
      </c>
      <c r="T526" s="123">
        <f>SUM(T527:T567)</f>
        <v>0</v>
      </c>
      <c r="AR526" s="117" t="s">
        <v>83</v>
      </c>
      <c r="AT526" s="124" t="s">
        <v>72</v>
      </c>
      <c r="AU526" s="124" t="s">
        <v>81</v>
      </c>
      <c r="AY526" s="117" t="s">
        <v>131</v>
      </c>
      <c r="BK526" s="125">
        <f>SUM(BK527:BK567)</f>
        <v>0</v>
      </c>
    </row>
    <row r="527" spans="2:65" s="1" customFormat="1" ht="24.25" customHeight="1">
      <c r="B527" s="128"/>
      <c r="C527" s="129" t="s">
        <v>865</v>
      </c>
      <c r="D527" s="129" t="s">
        <v>133</v>
      </c>
      <c r="E527" s="130" t="s">
        <v>866</v>
      </c>
      <c r="F527" s="131" t="s">
        <v>867</v>
      </c>
      <c r="G527" s="132" t="s">
        <v>173</v>
      </c>
      <c r="H527" s="133">
        <v>263.18599999999998</v>
      </c>
      <c r="I527" s="134"/>
      <c r="J527" s="135">
        <f>ROUND(I527*H527,2)</f>
        <v>0</v>
      </c>
      <c r="K527" s="131" t="s">
        <v>137</v>
      </c>
      <c r="L527" s="32"/>
      <c r="M527" s="136" t="s">
        <v>1</v>
      </c>
      <c r="N527" s="137" t="s">
        <v>38</v>
      </c>
      <c r="P527" s="138">
        <f>O527*H527</f>
        <v>0</v>
      </c>
      <c r="Q527" s="138">
        <v>2.2000000000000001E-4</v>
      </c>
      <c r="R527" s="138">
        <f>Q527*H527</f>
        <v>5.7900919999999995E-2</v>
      </c>
      <c r="S527" s="138">
        <v>0</v>
      </c>
      <c r="T527" s="139">
        <f>S527*H527</f>
        <v>0</v>
      </c>
      <c r="AR527" s="140" t="s">
        <v>216</v>
      </c>
      <c r="AT527" s="140" t="s">
        <v>133</v>
      </c>
      <c r="AU527" s="140" t="s">
        <v>83</v>
      </c>
      <c r="AY527" s="17" t="s">
        <v>131</v>
      </c>
      <c r="BE527" s="141">
        <f>IF(N527="základní",J527,0)</f>
        <v>0</v>
      </c>
      <c r="BF527" s="141">
        <f>IF(N527="snížená",J527,0)</f>
        <v>0</v>
      </c>
      <c r="BG527" s="141">
        <f>IF(N527="zákl. přenesená",J527,0)</f>
        <v>0</v>
      </c>
      <c r="BH527" s="141">
        <f>IF(N527="sníž. přenesená",J527,0)</f>
        <v>0</v>
      </c>
      <c r="BI527" s="141">
        <f>IF(N527="nulová",J527,0)</f>
        <v>0</v>
      </c>
      <c r="BJ527" s="17" t="s">
        <v>81</v>
      </c>
      <c r="BK527" s="141">
        <f>ROUND(I527*H527,2)</f>
        <v>0</v>
      </c>
      <c r="BL527" s="17" t="s">
        <v>216</v>
      </c>
      <c r="BM527" s="140" t="s">
        <v>868</v>
      </c>
    </row>
    <row r="528" spans="2:65" s="14" customFormat="1" ht="12">
      <c r="B528" s="167"/>
      <c r="D528" s="143" t="s">
        <v>140</v>
      </c>
      <c r="E528" s="168" t="s">
        <v>1</v>
      </c>
      <c r="F528" s="169" t="s">
        <v>869</v>
      </c>
      <c r="H528" s="168" t="s">
        <v>1</v>
      </c>
      <c r="I528" s="170"/>
      <c r="L528" s="167"/>
      <c r="M528" s="171"/>
      <c r="T528" s="172"/>
      <c r="AT528" s="168" t="s">
        <v>140</v>
      </c>
      <c r="AU528" s="168" t="s">
        <v>83</v>
      </c>
      <c r="AV528" s="14" t="s">
        <v>81</v>
      </c>
      <c r="AW528" s="14" t="s">
        <v>30</v>
      </c>
      <c r="AX528" s="14" t="s">
        <v>73</v>
      </c>
      <c r="AY528" s="168" t="s">
        <v>131</v>
      </c>
    </row>
    <row r="529" spans="2:65" s="12" customFormat="1" ht="12">
      <c r="B529" s="142"/>
      <c r="D529" s="143" t="s">
        <v>140</v>
      </c>
      <c r="E529" s="144" t="s">
        <v>1</v>
      </c>
      <c r="F529" s="145" t="s">
        <v>870</v>
      </c>
      <c r="H529" s="146">
        <v>22.4</v>
      </c>
      <c r="I529" s="147"/>
      <c r="L529" s="142"/>
      <c r="M529" s="148"/>
      <c r="T529" s="149"/>
      <c r="AT529" s="144" t="s">
        <v>140</v>
      </c>
      <c r="AU529" s="144" t="s">
        <v>83</v>
      </c>
      <c r="AV529" s="12" t="s">
        <v>83</v>
      </c>
      <c r="AW529" s="12" t="s">
        <v>30</v>
      </c>
      <c r="AX529" s="12" t="s">
        <v>73</v>
      </c>
      <c r="AY529" s="144" t="s">
        <v>131</v>
      </c>
    </row>
    <row r="530" spans="2:65" s="12" customFormat="1" ht="12">
      <c r="B530" s="142"/>
      <c r="D530" s="143" t="s">
        <v>140</v>
      </c>
      <c r="E530" s="144" t="s">
        <v>1</v>
      </c>
      <c r="F530" s="145" t="s">
        <v>871</v>
      </c>
      <c r="H530" s="146">
        <v>30.015999999999998</v>
      </c>
      <c r="I530" s="147"/>
      <c r="L530" s="142"/>
      <c r="M530" s="148"/>
      <c r="T530" s="149"/>
      <c r="AT530" s="144" t="s">
        <v>140</v>
      </c>
      <c r="AU530" s="144" t="s">
        <v>83</v>
      </c>
      <c r="AV530" s="12" t="s">
        <v>83</v>
      </c>
      <c r="AW530" s="12" t="s">
        <v>30</v>
      </c>
      <c r="AX530" s="12" t="s">
        <v>73</v>
      </c>
      <c r="AY530" s="144" t="s">
        <v>131</v>
      </c>
    </row>
    <row r="531" spans="2:65" s="12" customFormat="1" ht="12">
      <c r="B531" s="142"/>
      <c r="D531" s="143" t="s">
        <v>140</v>
      </c>
      <c r="E531" s="144" t="s">
        <v>1</v>
      </c>
      <c r="F531" s="145" t="s">
        <v>872</v>
      </c>
      <c r="H531" s="146">
        <v>159.61600000000001</v>
      </c>
      <c r="I531" s="147"/>
      <c r="L531" s="142"/>
      <c r="M531" s="148"/>
      <c r="T531" s="149"/>
      <c r="AT531" s="144" t="s">
        <v>140</v>
      </c>
      <c r="AU531" s="144" t="s">
        <v>83</v>
      </c>
      <c r="AV531" s="12" t="s">
        <v>83</v>
      </c>
      <c r="AW531" s="12" t="s">
        <v>30</v>
      </c>
      <c r="AX531" s="12" t="s">
        <v>73</v>
      </c>
      <c r="AY531" s="144" t="s">
        <v>131</v>
      </c>
    </row>
    <row r="532" spans="2:65" s="12" customFormat="1" ht="12">
      <c r="B532" s="142"/>
      <c r="D532" s="143" t="s">
        <v>140</v>
      </c>
      <c r="E532" s="144" t="s">
        <v>1</v>
      </c>
      <c r="F532" s="145" t="s">
        <v>873</v>
      </c>
      <c r="H532" s="146">
        <v>7.68</v>
      </c>
      <c r="I532" s="147"/>
      <c r="L532" s="142"/>
      <c r="M532" s="148"/>
      <c r="T532" s="149"/>
      <c r="AT532" s="144" t="s">
        <v>140</v>
      </c>
      <c r="AU532" s="144" t="s">
        <v>83</v>
      </c>
      <c r="AV532" s="12" t="s">
        <v>83</v>
      </c>
      <c r="AW532" s="12" t="s">
        <v>30</v>
      </c>
      <c r="AX532" s="12" t="s">
        <v>73</v>
      </c>
      <c r="AY532" s="144" t="s">
        <v>131</v>
      </c>
    </row>
    <row r="533" spans="2:65" s="14" customFormat="1" ht="12">
      <c r="B533" s="167"/>
      <c r="D533" s="143" t="s">
        <v>140</v>
      </c>
      <c r="E533" s="168" t="s">
        <v>1</v>
      </c>
      <c r="F533" s="169" t="s">
        <v>874</v>
      </c>
      <c r="H533" s="168" t="s">
        <v>1</v>
      </c>
      <c r="I533" s="170"/>
      <c r="L533" s="167"/>
      <c r="M533" s="171"/>
      <c r="T533" s="172"/>
      <c r="AT533" s="168" t="s">
        <v>140</v>
      </c>
      <c r="AU533" s="168" t="s">
        <v>83</v>
      </c>
      <c r="AV533" s="14" t="s">
        <v>81</v>
      </c>
      <c r="AW533" s="14" t="s">
        <v>30</v>
      </c>
      <c r="AX533" s="14" t="s">
        <v>73</v>
      </c>
      <c r="AY533" s="168" t="s">
        <v>131</v>
      </c>
    </row>
    <row r="534" spans="2:65" s="12" customFormat="1" ht="12">
      <c r="B534" s="142"/>
      <c r="D534" s="143" t="s">
        <v>140</v>
      </c>
      <c r="E534" s="144" t="s">
        <v>1</v>
      </c>
      <c r="F534" s="145" t="s">
        <v>875</v>
      </c>
      <c r="H534" s="146">
        <v>8.4</v>
      </c>
      <c r="I534" s="147"/>
      <c r="L534" s="142"/>
      <c r="M534" s="148"/>
      <c r="T534" s="149"/>
      <c r="AT534" s="144" t="s">
        <v>140</v>
      </c>
      <c r="AU534" s="144" t="s">
        <v>83</v>
      </c>
      <c r="AV534" s="12" t="s">
        <v>83</v>
      </c>
      <c r="AW534" s="12" t="s">
        <v>30</v>
      </c>
      <c r="AX534" s="12" t="s">
        <v>73</v>
      </c>
      <c r="AY534" s="144" t="s">
        <v>131</v>
      </c>
    </row>
    <row r="535" spans="2:65" s="12" customFormat="1" ht="12">
      <c r="B535" s="142"/>
      <c r="D535" s="143" t="s">
        <v>140</v>
      </c>
      <c r="E535" s="144" t="s">
        <v>1</v>
      </c>
      <c r="F535" s="145" t="s">
        <v>876</v>
      </c>
      <c r="H535" s="146">
        <v>8.0640000000000001</v>
      </c>
      <c r="I535" s="147"/>
      <c r="L535" s="142"/>
      <c r="M535" s="148"/>
      <c r="T535" s="149"/>
      <c r="AT535" s="144" t="s">
        <v>140</v>
      </c>
      <c r="AU535" s="144" t="s">
        <v>83</v>
      </c>
      <c r="AV535" s="12" t="s">
        <v>83</v>
      </c>
      <c r="AW535" s="12" t="s">
        <v>30</v>
      </c>
      <c r="AX535" s="12" t="s">
        <v>73</v>
      </c>
      <c r="AY535" s="144" t="s">
        <v>131</v>
      </c>
    </row>
    <row r="536" spans="2:65" s="12" customFormat="1" ht="12">
      <c r="B536" s="142"/>
      <c r="D536" s="143" t="s">
        <v>140</v>
      </c>
      <c r="E536" s="144" t="s">
        <v>1</v>
      </c>
      <c r="F536" s="145" t="s">
        <v>877</v>
      </c>
      <c r="H536" s="146">
        <v>12.73</v>
      </c>
      <c r="I536" s="147"/>
      <c r="L536" s="142"/>
      <c r="M536" s="148"/>
      <c r="T536" s="149"/>
      <c r="AT536" s="144" t="s">
        <v>140</v>
      </c>
      <c r="AU536" s="144" t="s">
        <v>83</v>
      </c>
      <c r="AV536" s="12" t="s">
        <v>83</v>
      </c>
      <c r="AW536" s="12" t="s">
        <v>30</v>
      </c>
      <c r="AX536" s="12" t="s">
        <v>73</v>
      </c>
      <c r="AY536" s="144" t="s">
        <v>131</v>
      </c>
    </row>
    <row r="537" spans="2:65" s="12" customFormat="1" ht="12">
      <c r="B537" s="142"/>
      <c r="D537" s="143" t="s">
        <v>140</v>
      </c>
      <c r="E537" s="144" t="s">
        <v>1</v>
      </c>
      <c r="F537" s="145" t="s">
        <v>878</v>
      </c>
      <c r="H537" s="146">
        <v>12.04</v>
      </c>
      <c r="I537" s="147"/>
      <c r="L537" s="142"/>
      <c r="M537" s="148"/>
      <c r="T537" s="149"/>
      <c r="AT537" s="144" t="s">
        <v>140</v>
      </c>
      <c r="AU537" s="144" t="s">
        <v>83</v>
      </c>
      <c r="AV537" s="12" t="s">
        <v>83</v>
      </c>
      <c r="AW537" s="12" t="s">
        <v>30</v>
      </c>
      <c r="AX537" s="12" t="s">
        <v>73</v>
      </c>
      <c r="AY537" s="144" t="s">
        <v>131</v>
      </c>
    </row>
    <row r="538" spans="2:65" s="12" customFormat="1" ht="12">
      <c r="B538" s="142"/>
      <c r="D538" s="143" t="s">
        <v>140</v>
      </c>
      <c r="E538" s="144" t="s">
        <v>1</v>
      </c>
      <c r="F538" s="145" t="s">
        <v>879</v>
      </c>
      <c r="H538" s="146">
        <v>2.2400000000000002</v>
      </c>
      <c r="I538" s="147"/>
      <c r="L538" s="142"/>
      <c r="M538" s="148"/>
      <c r="T538" s="149"/>
      <c r="AT538" s="144" t="s">
        <v>140</v>
      </c>
      <c r="AU538" s="144" t="s">
        <v>83</v>
      </c>
      <c r="AV538" s="12" t="s">
        <v>83</v>
      </c>
      <c r="AW538" s="12" t="s">
        <v>30</v>
      </c>
      <c r="AX538" s="12" t="s">
        <v>73</v>
      </c>
      <c r="AY538" s="144" t="s">
        <v>131</v>
      </c>
    </row>
    <row r="539" spans="2:65" s="13" customFormat="1" ht="12">
      <c r="B539" s="160"/>
      <c r="D539" s="143" t="s">
        <v>140</v>
      </c>
      <c r="E539" s="161" t="s">
        <v>1</v>
      </c>
      <c r="F539" s="162" t="s">
        <v>201</v>
      </c>
      <c r="H539" s="163">
        <v>263.18600000000004</v>
      </c>
      <c r="I539" s="164"/>
      <c r="L539" s="160"/>
      <c r="M539" s="165"/>
      <c r="T539" s="166"/>
      <c r="AT539" s="161" t="s">
        <v>140</v>
      </c>
      <c r="AU539" s="161" t="s">
        <v>83</v>
      </c>
      <c r="AV539" s="13" t="s">
        <v>138</v>
      </c>
      <c r="AW539" s="13" t="s">
        <v>30</v>
      </c>
      <c r="AX539" s="13" t="s">
        <v>81</v>
      </c>
      <c r="AY539" s="161" t="s">
        <v>131</v>
      </c>
    </row>
    <row r="540" spans="2:65" s="1" customFormat="1" ht="24.25" customHeight="1">
      <c r="B540" s="128"/>
      <c r="C540" s="129" t="s">
        <v>880</v>
      </c>
      <c r="D540" s="129" t="s">
        <v>133</v>
      </c>
      <c r="E540" s="130" t="s">
        <v>881</v>
      </c>
      <c r="F540" s="131" t="s">
        <v>882</v>
      </c>
      <c r="G540" s="132" t="s">
        <v>173</v>
      </c>
      <c r="H540" s="133">
        <v>68.489999999999995</v>
      </c>
      <c r="I540" s="134"/>
      <c r="J540" s="135">
        <f>ROUND(I540*H540,2)</f>
        <v>0</v>
      </c>
      <c r="K540" s="131" t="s">
        <v>137</v>
      </c>
      <c r="L540" s="32"/>
      <c r="M540" s="136" t="s">
        <v>1</v>
      </c>
      <c r="N540" s="137" t="s">
        <v>38</v>
      </c>
      <c r="P540" s="138">
        <f>O540*H540</f>
        <v>0</v>
      </c>
      <c r="Q540" s="138">
        <v>2.5000000000000001E-4</v>
      </c>
      <c r="R540" s="138">
        <f>Q540*H540</f>
        <v>1.7122499999999999E-2</v>
      </c>
      <c r="S540" s="138">
        <v>0</v>
      </c>
      <c r="T540" s="139">
        <f>S540*H540</f>
        <v>0</v>
      </c>
      <c r="AR540" s="140" t="s">
        <v>216</v>
      </c>
      <c r="AT540" s="140" t="s">
        <v>133</v>
      </c>
      <c r="AU540" s="140" t="s">
        <v>83</v>
      </c>
      <c r="AY540" s="17" t="s">
        <v>131</v>
      </c>
      <c r="BE540" s="141">
        <f>IF(N540="základní",J540,0)</f>
        <v>0</v>
      </c>
      <c r="BF540" s="141">
        <f>IF(N540="snížená",J540,0)</f>
        <v>0</v>
      </c>
      <c r="BG540" s="141">
        <f>IF(N540="zákl. přenesená",J540,0)</f>
        <v>0</v>
      </c>
      <c r="BH540" s="141">
        <f>IF(N540="sníž. přenesená",J540,0)</f>
        <v>0</v>
      </c>
      <c r="BI540" s="141">
        <f>IF(N540="nulová",J540,0)</f>
        <v>0</v>
      </c>
      <c r="BJ540" s="17" t="s">
        <v>81</v>
      </c>
      <c r="BK540" s="141">
        <f>ROUND(I540*H540,2)</f>
        <v>0</v>
      </c>
      <c r="BL540" s="17" t="s">
        <v>216</v>
      </c>
      <c r="BM540" s="140" t="s">
        <v>883</v>
      </c>
    </row>
    <row r="541" spans="2:65" s="14" customFormat="1" ht="12">
      <c r="B541" s="167"/>
      <c r="D541" s="143" t="s">
        <v>140</v>
      </c>
      <c r="E541" s="168" t="s">
        <v>1</v>
      </c>
      <c r="F541" s="169" t="s">
        <v>884</v>
      </c>
      <c r="H541" s="168" t="s">
        <v>1</v>
      </c>
      <c r="I541" s="170"/>
      <c r="L541" s="167"/>
      <c r="M541" s="171"/>
      <c r="T541" s="172"/>
      <c r="AT541" s="168" t="s">
        <v>140</v>
      </c>
      <c r="AU541" s="168" t="s">
        <v>83</v>
      </c>
      <c r="AV541" s="14" t="s">
        <v>81</v>
      </c>
      <c r="AW541" s="14" t="s">
        <v>30</v>
      </c>
      <c r="AX541" s="14" t="s">
        <v>73</v>
      </c>
      <c r="AY541" s="168" t="s">
        <v>131</v>
      </c>
    </row>
    <row r="542" spans="2:65" s="12" customFormat="1" ht="12">
      <c r="B542" s="142"/>
      <c r="D542" s="143" t="s">
        <v>140</v>
      </c>
      <c r="E542" s="144" t="s">
        <v>1</v>
      </c>
      <c r="F542" s="145" t="s">
        <v>698</v>
      </c>
      <c r="H542" s="146">
        <v>68.489999999999995</v>
      </c>
      <c r="I542" s="147"/>
      <c r="L542" s="142"/>
      <c r="M542" s="148"/>
      <c r="T542" s="149"/>
      <c r="AT542" s="144" t="s">
        <v>140</v>
      </c>
      <c r="AU542" s="144" t="s">
        <v>83</v>
      </c>
      <c r="AV542" s="12" t="s">
        <v>83</v>
      </c>
      <c r="AW542" s="12" t="s">
        <v>30</v>
      </c>
      <c r="AX542" s="12" t="s">
        <v>81</v>
      </c>
      <c r="AY542" s="144" t="s">
        <v>131</v>
      </c>
    </row>
    <row r="543" spans="2:65" s="1" customFormat="1" ht="24.25" customHeight="1">
      <c r="B543" s="128"/>
      <c r="C543" s="129" t="s">
        <v>885</v>
      </c>
      <c r="D543" s="129" t="s">
        <v>133</v>
      </c>
      <c r="E543" s="130" t="s">
        <v>886</v>
      </c>
      <c r="F543" s="131" t="s">
        <v>887</v>
      </c>
      <c r="G543" s="132" t="s">
        <v>173</v>
      </c>
      <c r="H543" s="133">
        <v>39.287999999999997</v>
      </c>
      <c r="I543" s="134"/>
      <c r="J543" s="135">
        <f>ROUND(I543*H543,2)</f>
        <v>0</v>
      </c>
      <c r="K543" s="131" t="s">
        <v>137</v>
      </c>
      <c r="L543" s="32"/>
      <c r="M543" s="136" t="s">
        <v>1</v>
      </c>
      <c r="N543" s="137" t="s">
        <v>38</v>
      </c>
      <c r="P543" s="138">
        <f>O543*H543</f>
        <v>0</v>
      </c>
      <c r="Q543" s="138">
        <v>6.9999999999999994E-5</v>
      </c>
      <c r="R543" s="138">
        <f>Q543*H543</f>
        <v>2.7501599999999993E-3</v>
      </c>
      <c r="S543" s="138">
        <v>0</v>
      </c>
      <c r="T543" s="139">
        <f>S543*H543</f>
        <v>0</v>
      </c>
      <c r="AR543" s="140" t="s">
        <v>216</v>
      </c>
      <c r="AT543" s="140" t="s">
        <v>133</v>
      </c>
      <c r="AU543" s="140" t="s">
        <v>83</v>
      </c>
      <c r="AY543" s="17" t="s">
        <v>131</v>
      </c>
      <c r="BE543" s="141">
        <f>IF(N543="základní",J543,0)</f>
        <v>0</v>
      </c>
      <c r="BF543" s="141">
        <f>IF(N543="snížená",J543,0)</f>
        <v>0</v>
      </c>
      <c r="BG543" s="141">
        <f>IF(N543="zákl. přenesená",J543,0)</f>
        <v>0</v>
      </c>
      <c r="BH543" s="141">
        <f>IF(N543="sníž. přenesená",J543,0)</f>
        <v>0</v>
      </c>
      <c r="BI543" s="141">
        <f>IF(N543="nulová",J543,0)</f>
        <v>0</v>
      </c>
      <c r="BJ543" s="17" t="s">
        <v>81</v>
      </c>
      <c r="BK543" s="141">
        <f>ROUND(I543*H543,2)</f>
        <v>0</v>
      </c>
      <c r="BL543" s="17" t="s">
        <v>216</v>
      </c>
      <c r="BM543" s="140" t="s">
        <v>888</v>
      </c>
    </row>
    <row r="544" spans="2:65" s="14" customFormat="1" ht="12">
      <c r="B544" s="167"/>
      <c r="D544" s="143" t="s">
        <v>140</v>
      </c>
      <c r="E544" s="168" t="s">
        <v>1</v>
      </c>
      <c r="F544" s="169" t="s">
        <v>889</v>
      </c>
      <c r="H544" s="168" t="s">
        <v>1</v>
      </c>
      <c r="I544" s="170"/>
      <c r="L544" s="167"/>
      <c r="M544" s="171"/>
      <c r="T544" s="172"/>
      <c r="AT544" s="168" t="s">
        <v>140</v>
      </c>
      <c r="AU544" s="168" t="s">
        <v>83</v>
      </c>
      <c r="AV544" s="14" t="s">
        <v>81</v>
      </c>
      <c r="AW544" s="14" t="s">
        <v>30</v>
      </c>
      <c r="AX544" s="14" t="s">
        <v>73</v>
      </c>
      <c r="AY544" s="168" t="s">
        <v>131</v>
      </c>
    </row>
    <row r="545" spans="2:65" s="12" customFormat="1" ht="12">
      <c r="B545" s="142"/>
      <c r="D545" s="143" t="s">
        <v>140</v>
      </c>
      <c r="E545" s="144" t="s">
        <v>1</v>
      </c>
      <c r="F545" s="145" t="s">
        <v>890</v>
      </c>
      <c r="H545" s="146">
        <v>21.12</v>
      </c>
      <c r="I545" s="147"/>
      <c r="L545" s="142"/>
      <c r="M545" s="148"/>
      <c r="T545" s="149"/>
      <c r="AT545" s="144" t="s">
        <v>140</v>
      </c>
      <c r="AU545" s="144" t="s">
        <v>83</v>
      </c>
      <c r="AV545" s="12" t="s">
        <v>83</v>
      </c>
      <c r="AW545" s="12" t="s">
        <v>30</v>
      </c>
      <c r="AX545" s="12" t="s">
        <v>73</v>
      </c>
      <c r="AY545" s="144" t="s">
        <v>131</v>
      </c>
    </row>
    <row r="546" spans="2:65" s="12" customFormat="1" ht="12">
      <c r="B546" s="142"/>
      <c r="D546" s="143" t="s">
        <v>140</v>
      </c>
      <c r="E546" s="144" t="s">
        <v>1</v>
      </c>
      <c r="F546" s="145" t="s">
        <v>891</v>
      </c>
      <c r="H546" s="146">
        <v>5.8079999999999998</v>
      </c>
      <c r="I546" s="147"/>
      <c r="L546" s="142"/>
      <c r="M546" s="148"/>
      <c r="T546" s="149"/>
      <c r="AT546" s="144" t="s">
        <v>140</v>
      </c>
      <c r="AU546" s="144" t="s">
        <v>83</v>
      </c>
      <c r="AV546" s="12" t="s">
        <v>83</v>
      </c>
      <c r="AW546" s="12" t="s">
        <v>30</v>
      </c>
      <c r="AX546" s="12" t="s">
        <v>73</v>
      </c>
      <c r="AY546" s="144" t="s">
        <v>131</v>
      </c>
    </row>
    <row r="547" spans="2:65" s="12" customFormat="1" ht="12">
      <c r="B547" s="142"/>
      <c r="D547" s="143" t="s">
        <v>140</v>
      </c>
      <c r="E547" s="144" t="s">
        <v>1</v>
      </c>
      <c r="F547" s="145" t="s">
        <v>892</v>
      </c>
      <c r="H547" s="146">
        <v>5.2</v>
      </c>
      <c r="I547" s="147"/>
      <c r="L547" s="142"/>
      <c r="M547" s="148"/>
      <c r="T547" s="149"/>
      <c r="AT547" s="144" t="s">
        <v>140</v>
      </c>
      <c r="AU547" s="144" t="s">
        <v>83</v>
      </c>
      <c r="AV547" s="12" t="s">
        <v>83</v>
      </c>
      <c r="AW547" s="12" t="s">
        <v>30</v>
      </c>
      <c r="AX547" s="12" t="s">
        <v>73</v>
      </c>
      <c r="AY547" s="144" t="s">
        <v>131</v>
      </c>
    </row>
    <row r="548" spans="2:65" s="12" customFormat="1" ht="12">
      <c r="B548" s="142"/>
      <c r="D548" s="143" t="s">
        <v>140</v>
      </c>
      <c r="E548" s="144" t="s">
        <v>1</v>
      </c>
      <c r="F548" s="145" t="s">
        <v>893</v>
      </c>
      <c r="H548" s="146">
        <v>3.96</v>
      </c>
      <c r="I548" s="147"/>
      <c r="L548" s="142"/>
      <c r="M548" s="148"/>
      <c r="T548" s="149"/>
      <c r="AT548" s="144" t="s">
        <v>140</v>
      </c>
      <c r="AU548" s="144" t="s">
        <v>83</v>
      </c>
      <c r="AV548" s="12" t="s">
        <v>83</v>
      </c>
      <c r="AW548" s="12" t="s">
        <v>30</v>
      </c>
      <c r="AX548" s="12" t="s">
        <v>73</v>
      </c>
      <c r="AY548" s="144" t="s">
        <v>131</v>
      </c>
    </row>
    <row r="549" spans="2:65" s="14" customFormat="1" ht="12">
      <c r="B549" s="167"/>
      <c r="D549" s="143" t="s">
        <v>140</v>
      </c>
      <c r="E549" s="168" t="s">
        <v>1</v>
      </c>
      <c r="F549" s="169" t="s">
        <v>894</v>
      </c>
      <c r="H549" s="168" t="s">
        <v>1</v>
      </c>
      <c r="I549" s="170"/>
      <c r="L549" s="167"/>
      <c r="M549" s="171"/>
      <c r="T549" s="172"/>
      <c r="AT549" s="168" t="s">
        <v>140</v>
      </c>
      <c r="AU549" s="168" t="s">
        <v>83</v>
      </c>
      <c r="AV549" s="14" t="s">
        <v>81</v>
      </c>
      <c r="AW549" s="14" t="s">
        <v>30</v>
      </c>
      <c r="AX549" s="14" t="s">
        <v>73</v>
      </c>
      <c r="AY549" s="168" t="s">
        <v>131</v>
      </c>
    </row>
    <row r="550" spans="2:65" s="12" customFormat="1" ht="12">
      <c r="B550" s="142"/>
      <c r="D550" s="143" t="s">
        <v>140</v>
      </c>
      <c r="E550" s="144" t="s">
        <v>1</v>
      </c>
      <c r="F550" s="145" t="s">
        <v>895</v>
      </c>
      <c r="H550" s="146">
        <v>3.2</v>
      </c>
      <c r="I550" s="147"/>
      <c r="L550" s="142"/>
      <c r="M550" s="148"/>
      <c r="T550" s="149"/>
      <c r="AT550" s="144" t="s">
        <v>140</v>
      </c>
      <c r="AU550" s="144" t="s">
        <v>83</v>
      </c>
      <c r="AV550" s="12" t="s">
        <v>83</v>
      </c>
      <c r="AW550" s="12" t="s">
        <v>30</v>
      </c>
      <c r="AX550" s="12" t="s">
        <v>73</v>
      </c>
      <c r="AY550" s="144" t="s">
        <v>131</v>
      </c>
    </row>
    <row r="551" spans="2:65" s="13" customFormat="1" ht="12">
      <c r="B551" s="160"/>
      <c r="D551" s="143" t="s">
        <v>140</v>
      </c>
      <c r="E551" s="161" t="s">
        <v>1</v>
      </c>
      <c r="F551" s="162" t="s">
        <v>201</v>
      </c>
      <c r="H551" s="163">
        <v>39.288000000000004</v>
      </c>
      <c r="I551" s="164"/>
      <c r="L551" s="160"/>
      <c r="M551" s="165"/>
      <c r="T551" s="166"/>
      <c r="AT551" s="161" t="s">
        <v>140</v>
      </c>
      <c r="AU551" s="161" t="s">
        <v>83</v>
      </c>
      <c r="AV551" s="13" t="s">
        <v>138</v>
      </c>
      <c r="AW551" s="13" t="s">
        <v>30</v>
      </c>
      <c r="AX551" s="13" t="s">
        <v>81</v>
      </c>
      <c r="AY551" s="161" t="s">
        <v>131</v>
      </c>
    </row>
    <row r="552" spans="2:65" s="1" customFormat="1" ht="24.25" customHeight="1">
      <c r="B552" s="128"/>
      <c r="C552" s="129" t="s">
        <v>896</v>
      </c>
      <c r="D552" s="129" t="s">
        <v>133</v>
      </c>
      <c r="E552" s="130" t="s">
        <v>897</v>
      </c>
      <c r="F552" s="131" t="s">
        <v>898</v>
      </c>
      <c r="G552" s="132" t="s">
        <v>173</v>
      </c>
      <c r="H552" s="133">
        <v>39.287999999999997</v>
      </c>
      <c r="I552" s="134"/>
      <c r="J552" s="135">
        <f>ROUND(I552*H552,2)</f>
        <v>0</v>
      </c>
      <c r="K552" s="131" t="s">
        <v>137</v>
      </c>
      <c r="L552" s="32"/>
      <c r="M552" s="136" t="s">
        <v>1</v>
      </c>
      <c r="N552" s="137" t="s">
        <v>38</v>
      </c>
      <c r="P552" s="138">
        <f>O552*H552</f>
        <v>0</v>
      </c>
      <c r="Q552" s="138">
        <v>1.7000000000000001E-4</v>
      </c>
      <c r="R552" s="138">
        <f>Q552*H552</f>
        <v>6.6789600000000003E-3</v>
      </c>
      <c r="S552" s="138">
        <v>0</v>
      </c>
      <c r="T552" s="139">
        <f>S552*H552</f>
        <v>0</v>
      </c>
      <c r="AR552" s="140" t="s">
        <v>216</v>
      </c>
      <c r="AT552" s="140" t="s">
        <v>133</v>
      </c>
      <c r="AU552" s="140" t="s">
        <v>83</v>
      </c>
      <c r="AY552" s="17" t="s">
        <v>131</v>
      </c>
      <c r="BE552" s="141">
        <f>IF(N552="základní",J552,0)</f>
        <v>0</v>
      </c>
      <c r="BF552" s="141">
        <f>IF(N552="snížená",J552,0)</f>
        <v>0</v>
      </c>
      <c r="BG552" s="141">
        <f>IF(N552="zákl. přenesená",J552,0)</f>
        <v>0</v>
      </c>
      <c r="BH552" s="141">
        <f>IF(N552="sníž. přenesená",J552,0)</f>
        <v>0</v>
      </c>
      <c r="BI552" s="141">
        <f>IF(N552="nulová",J552,0)</f>
        <v>0</v>
      </c>
      <c r="BJ552" s="17" t="s">
        <v>81</v>
      </c>
      <c r="BK552" s="141">
        <f>ROUND(I552*H552,2)</f>
        <v>0</v>
      </c>
      <c r="BL552" s="17" t="s">
        <v>216</v>
      </c>
      <c r="BM552" s="140" t="s">
        <v>899</v>
      </c>
    </row>
    <row r="553" spans="2:65" s="12" customFormat="1" ht="12">
      <c r="B553" s="142"/>
      <c r="D553" s="143" t="s">
        <v>140</v>
      </c>
      <c r="E553" s="144" t="s">
        <v>1</v>
      </c>
      <c r="F553" s="145" t="s">
        <v>900</v>
      </c>
      <c r="H553" s="146">
        <v>39.287999999999997</v>
      </c>
      <c r="I553" s="147"/>
      <c r="L553" s="142"/>
      <c r="M553" s="148"/>
      <c r="T553" s="149"/>
      <c r="AT553" s="144" t="s">
        <v>140</v>
      </c>
      <c r="AU553" s="144" t="s">
        <v>83</v>
      </c>
      <c r="AV553" s="12" t="s">
        <v>83</v>
      </c>
      <c r="AW553" s="12" t="s">
        <v>30</v>
      </c>
      <c r="AX553" s="12" t="s">
        <v>81</v>
      </c>
      <c r="AY553" s="144" t="s">
        <v>131</v>
      </c>
    </row>
    <row r="554" spans="2:65" s="1" customFormat="1" ht="24.25" customHeight="1">
      <c r="B554" s="128"/>
      <c r="C554" s="129" t="s">
        <v>901</v>
      </c>
      <c r="D554" s="129" t="s">
        <v>133</v>
      </c>
      <c r="E554" s="130" t="s">
        <v>902</v>
      </c>
      <c r="F554" s="131" t="s">
        <v>903</v>
      </c>
      <c r="G554" s="132" t="s">
        <v>173</v>
      </c>
      <c r="H554" s="133">
        <v>94.950999999999993</v>
      </c>
      <c r="I554" s="134"/>
      <c r="J554" s="135">
        <f>ROUND(I554*H554,2)</f>
        <v>0</v>
      </c>
      <c r="K554" s="131" t="s">
        <v>137</v>
      </c>
      <c r="L554" s="32"/>
      <c r="M554" s="136" t="s">
        <v>1</v>
      </c>
      <c r="N554" s="137" t="s">
        <v>38</v>
      </c>
      <c r="P554" s="138">
        <f>O554*H554</f>
        <v>0</v>
      </c>
      <c r="Q554" s="138">
        <v>1.2E-4</v>
      </c>
      <c r="R554" s="138">
        <f>Q554*H554</f>
        <v>1.1394119999999999E-2</v>
      </c>
      <c r="S554" s="138">
        <v>0</v>
      </c>
      <c r="T554" s="139">
        <f>S554*H554</f>
        <v>0</v>
      </c>
      <c r="AR554" s="140" t="s">
        <v>216</v>
      </c>
      <c r="AT554" s="140" t="s">
        <v>133</v>
      </c>
      <c r="AU554" s="140" t="s">
        <v>83</v>
      </c>
      <c r="AY554" s="17" t="s">
        <v>131</v>
      </c>
      <c r="BE554" s="141">
        <f>IF(N554="základní",J554,0)</f>
        <v>0</v>
      </c>
      <c r="BF554" s="141">
        <f>IF(N554="snížená",J554,0)</f>
        <v>0</v>
      </c>
      <c r="BG554" s="141">
        <f>IF(N554="zákl. přenesená",J554,0)</f>
        <v>0</v>
      </c>
      <c r="BH554" s="141">
        <f>IF(N554="sníž. přenesená",J554,0)</f>
        <v>0</v>
      </c>
      <c r="BI554" s="141">
        <f>IF(N554="nulová",J554,0)</f>
        <v>0</v>
      </c>
      <c r="BJ554" s="17" t="s">
        <v>81</v>
      </c>
      <c r="BK554" s="141">
        <f>ROUND(I554*H554,2)</f>
        <v>0</v>
      </c>
      <c r="BL554" s="17" t="s">
        <v>216</v>
      </c>
      <c r="BM554" s="140" t="s">
        <v>904</v>
      </c>
    </row>
    <row r="555" spans="2:65" s="14" customFormat="1" ht="12">
      <c r="B555" s="167"/>
      <c r="D555" s="143" t="s">
        <v>140</v>
      </c>
      <c r="E555" s="168" t="s">
        <v>1</v>
      </c>
      <c r="F555" s="169" t="s">
        <v>889</v>
      </c>
      <c r="H555" s="168" t="s">
        <v>1</v>
      </c>
      <c r="I555" s="170"/>
      <c r="L555" s="167"/>
      <c r="M555" s="171"/>
      <c r="T555" s="172"/>
      <c r="AT555" s="168" t="s">
        <v>140</v>
      </c>
      <c r="AU555" s="168" t="s">
        <v>83</v>
      </c>
      <c r="AV555" s="14" t="s">
        <v>81</v>
      </c>
      <c r="AW555" s="14" t="s">
        <v>30</v>
      </c>
      <c r="AX555" s="14" t="s">
        <v>73</v>
      </c>
      <c r="AY555" s="168" t="s">
        <v>131</v>
      </c>
    </row>
    <row r="556" spans="2:65" s="12" customFormat="1" ht="12">
      <c r="B556" s="142"/>
      <c r="D556" s="143" t="s">
        <v>140</v>
      </c>
      <c r="E556" s="144" t="s">
        <v>1</v>
      </c>
      <c r="F556" s="145" t="s">
        <v>890</v>
      </c>
      <c r="H556" s="146">
        <v>21.12</v>
      </c>
      <c r="I556" s="147"/>
      <c r="L556" s="142"/>
      <c r="M556" s="148"/>
      <c r="T556" s="149"/>
      <c r="AT556" s="144" t="s">
        <v>140</v>
      </c>
      <c r="AU556" s="144" t="s">
        <v>83</v>
      </c>
      <c r="AV556" s="12" t="s">
        <v>83</v>
      </c>
      <c r="AW556" s="12" t="s">
        <v>30</v>
      </c>
      <c r="AX556" s="12" t="s">
        <v>73</v>
      </c>
      <c r="AY556" s="144" t="s">
        <v>131</v>
      </c>
    </row>
    <row r="557" spans="2:65" s="12" customFormat="1" ht="12">
      <c r="B557" s="142"/>
      <c r="D557" s="143" t="s">
        <v>140</v>
      </c>
      <c r="E557" s="144" t="s">
        <v>1</v>
      </c>
      <c r="F557" s="145" t="s">
        <v>891</v>
      </c>
      <c r="H557" s="146">
        <v>5.8079999999999998</v>
      </c>
      <c r="I557" s="147"/>
      <c r="L557" s="142"/>
      <c r="M557" s="148"/>
      <c r="T557" s="149"/>
      <c r="AT557" s="144" t="s">
        <v>140</v>
      </c>
      <c r="AU557" s="144" t="s">
        <v>83</v>
      </c>
      <c r="AV557" s="12" t="s">
        <v>83</v>
      </c>
      <c r="AW557" s="12" t="s">
        <v>30</v>
      </c>
      <c r="AX557" s="12" t="s">
        <v>73</v>
      </c>
      <c r="AY557" s="144" t="s">
        <v>131</v>
      </c>
    </row>
    <row r="558" spans="2:65" s="12" customFormat="1" ht="12">
      <c r="B558" s="142"/>
      <c r="D558" s="143" t="s">
        <v>140</v>
      </c>
      <c r="E558" s="144" t="s">
        <v>1</v>
      </c>
      <c r="F558" s="145" t="s">
        <v>892</v>
      </c>
      <c r="H558" s="146">
        <v>5.2</v>
      </c>
      <c r="I558" s="147"/>
      <c r="L558" s="142"/>
      <c r="M558" s="148"/>
      <c r="T558" s="149"/>
      <c r="AT558" s="144" t="s">
        <v>140</v>
      </c>
      <c r="AU558" s="144" t="s">
        <v>83</v>
      </c>
      <c r="AV558" s="12" t="s">
        <v>83</v>
      </c>
      <c r="AW558" s="12" t="s">
        <v>30</v>
      </c>
      <c r="AX558" s="12" t="s">
        <v>73</v>
      </c>
      <c r="AY558" s="144" t="s">
        <v>131</v>
      </c>
    </row>
    <row r="559" spans="2:65" s="12" customFormat="1" ht="12">
      <c r="B559" s="142"/>
      <c r="D559" s="143" t="s">
        <v>140</v>
      </c>
      <c r="E559" s="144" t="s">
        <v>1</v>
      </c>
      <c r="F559" s="145" t="s">
        <v>893</v>
      </c>
      <c r="H559" s="146">
        <v>3.96</v>
      </c>
      <c r="I559" s="147"/>
      <c r="L559" s="142"/>
      <c r="M559" s="148"/>
      <c r="T559" s="149"/>
      <c r="AT559" s="144" t="s">
        <v>140</v>
      </c>
      <c r="AU559" s="144" t="s">
        <v>83</v>
      </c>
      <c r="AV559" s="12" t="s">
        <v>83</v>
      </c>
      <c r="AW559" s="12" t="s">
        <v>30</v>
      </c>
      <c r="AX559" s="12" t="s">
        <v>73</v>
      </c>
      <c r="AY559" s="144" t="s">
        <v>131</v>
      </c>
    </row>
    <row r="560" spans="2:65" s="14" customFormat="1" ht="12">
      <c r="B560" s="167"/>
      <c r="D560" s="143" t="s">
        <v>140</v>
      </c>
      <c r="E560" s="168" t="s">
        <v>1</v>
      </c>
      <c r="F560" s="169" t="s">
        <v>894</v>
      </c>
      <c r="H560" s="168" t="s">
        <v>1</v>
      </c>
      <c r="I560" s="170"/>
      <c r="L560" s="167"/>
      <c r="M560" s="171"/>
      <c r="T560" s="172"/>
      <c r="AT560" s="168" t="s">
        <v>140</v>
      </c>
      <c r="AU560" s="168" t="s">
        <v>83</v>
      </c>
      <c r="AV560" s="14" t="s">
        <v>81</v>
      </c>
      <c r="AW560" s="14" t="s">
        <v>30</v>
      </c>
      <c r="AX560" s="14" t="s">
        <v>73</v>
      </c>
      <c r="AY560" s="168" t="s">
        <v>131</v>
      </c>
    </row>
    <row r="561" spans="2:65" s="12" customFormat="1" ht="12">
      <c r="B561" s="142"/>
      <c r="D561" s="143" t="s">
        <v>140</v>
      </c>
      <c r="E561" s="144" t="s">
        <v>1</v>
      </c>
      <c r="F561" s="145" t="s">
        <v>895</v>
      </c>
      <c r="H561" s="146">
        <v>3.2</v>
      </c>
      <c r="I561" s="147"/>
      <c r="L561" s="142"/>
      <c r="M561" s="148"/>
      <c r="T561" s="149"/>
      <c r="AT561" s="144" t="s">
        <v>140</v>
      </c>
      <c r="AU561" s="144" t="s">
        <v>83</v>
      </c>
      <c r="AV561" s="12" t="s">
        <v>83</v>
      </c>
      <c r="AW561" s="12" t="s">
        <v>30</v>
      </c>
      <c r="AX561" s="12" t="s">
        <v>73</v>
      </c>
      <c r="AY561" s="144" t="s">
        <v>131</v>
      </c>
    </row>
    <row r="562" spans="2:65" s="14" customFormat="1" ht="12">
      <c r="B562" s="167"/>
      <c r="D562" s="143" t="s">
        <v>140</v>
      </c>
      <c r="E562" s="168" t="s">
        <v>1</v>
      </c>
      <c r="F562" s="169" t="s">
        <v>905</v>
      </c>
      <c r="H562" s="168" t="s">
        <v>1</v>
      </c>
      <c r="I562" s="170"/>
      <c r="L562" s="167"/>
      <c r="M562" s="171"/>
      <c r="T562" s="172"/>
      <c r="AT562" s="168" t="s">
        <v>140</v>
      </c>
      <c r="AU562" s="168" t="s">
        <v>83</v>
      </c>
      <c r="AV562" s="14" t="s">
        <v>81</v>
      </c>
      <c r="AW562" s="14" t="s">
        <v>30</v>
      </c>
      <c r="AX562" s="14" t="s">
        <v>73</v>
      </c>
      <c r="AY562" s="168" t="s">
        <v>131</v>
      </c>
    </row>
    <row r="563" spans="2:65" s="12" customFormat="1" ht="12">
      <c r="B563" s="142"/>
      <c r="D563" s="143" t="s">
        <v>140</v>
      </c>
      <c r="E563" s="144" t="s">
        <v>1</v>
      </c>
      <c r="F563" s="145" t="s">
        <v>906</v>
      </c>
      <c r="H563" s="146">
        <v>4.2030000000000003</v>
      </c>
      <c r="I563" s="147"/>
      <c r="L563" s="142"/>
      <c r="M563" s="148"/>
      <c r="T563" s="149"/>
      <c r="AT563" s="144" t="s">
        <v>140</v>
      </c>
      <c r="AU563" s="144" t="s">
        <v>83</v>
      </c>
      <c r="AV563" s="12" t="s">
        <v>83</v>
      </c>
      <c r="AW563" s="12" t="s">
        <v>30</v>
      </c>
      <c r="AX563" s="12" t="s">
        <v>73</v>
      </c>
      <c r="AY563" s="144" t="s">
        <v>131</v>
      </c>
    </row>
    <row r="564" spans="2:65" s="12" customFormat="1" ht="12">
      <c r="B564" s="142"/>
      <c r="D564" s="143" t="s">
        <v>140</v>
      </c>
      <c r="E564" s="144" t="s">
        <v>1</v>
      </c>
      <c r="F564" s="145" t="s">
        <v>907</v>
      </c>
      <c r="H564" s="146">
        <v>5.4370000000000003</v>
      </c>
      <c r="I564" s="147"/>
      <c r="L564" s="142"/>
      <c r="M564" s="148"/>
      <c r="T564" s="149"/>
      <c r="AT564" s="144" t="s">
        <v>140</v>
      </c>
      <c r="AU564" s="144" t="s">
        <v>83</v>
      </c>
      <c r="AV564" s="12" t="s">
        <v>83</v>
      </c>
      <c r="AW564" s="12" t="s">
        <v>30</v>
      </c>
      <c r="AX564" s="12" t="s">
        <v>73</v>
      </c>
      <c r="AY564" s="144" t="s">
        <v>131</v>
      </c>
    </row>
    <row r="565" spans="2:65" s="12" customFormat="1" ht="12">
      <c r="B565" s="142"/>
      <c r="D565" s="143" t="s">
        <v>140</v>
      </c>
      <c r="E565" s="144" t="s">
        <v>1</v>
      </c>
      <c r="F565" s="145" t="s">
        <v>908</v>
      </c>
      <c r="H565" s="146">
        <v>46.023000000000003</v>
      </c>
      <c r="I565" s="147"/>
      <c r="L565" s="142"/>
      <c r="M565" s="148"/>
      <c r="T565" s="149"/>
      <c r="AT565" s="144" t="s">
        <v>140</v>
      </c>
      <c r="AU565" s="144" t="s">
        <v>83</v>
      </c>
      <c r="AV565" s="12" t="s">
        <v>83</v>
      </c>
      <c r="AW565" s="12" t="s">
        <v>30</v>
      </c>
      <c r="AX565" s="12" t="s">
        <v>73</v>
      </c>
      <c r="AY565" s="144" t="s">
        <v>131</v>
      </c>
    </row>
    <row r="566" spans="2:65" s="13" customFormat="1" ht="12">
      <c r="B566" s="160"/>
      <c r="D566" s="143" t="s">
        <v>140</v>
      </c>
      <c r="E566" s="161" t="s">
        <v>1</v>
      </c>
      <c r="F566" s="162" t="s">
        <v>201</v>
      </c>
      <c r="H566" s="163">
        <v>94.951000000000008</v>
      </c>
      <c r="I566" s="164"/>
      <c r="L566" s="160"/>
      <c r="M566" s="165"/>
      <c r="T566" s="166"/>
      <c r="AT566" s="161" t="s">
        <v>140</v>
      </c>
      <c r="AU566" s="161" t="s">
        <v>83</v>
      </c>
      <c r="AV566" s="13" t="s">
        <v>138</v>
      </c>
      <c r="AW566" s="13" t="s">
        <v>30</v>
      </c>
      <c r="AX566" s="13" t="s">
        <v>81</v>
      </c>
      <c r="AY566" s="161" t="s">
        <v>131</v>
      </c>
    </row>
    <row r="567" spans="2:65" s="1" customFormat="1" ht="24.25" customHeight="1">
      <c r="B567" s="128"/>
      <c r="C567" s="129" t="s">
        <v>909</v>
      </c>
      <c r="D567" s="129" t="s">
        <v>133</v>
      </c>
      <c r="E567" s="130" t="s">
        <v>910</v>
      </c>
      <c r="F567" s="131" t="s">
        <v>911</v>
      </c>
      <c r="G567" s="132" t="s">
        <v>173</v>
      </c>
      <c r="H567" s="133">
        <v>94.950999999999993</v>
      </c>
      <c r="I567" s="134"/>
      <c r="J567" s="135">
        <f>ROUND(I567*H567,2)</f>
        <v>0</v>
      </c>
      <c r="K567" s="131" t="s">
        <v>137</v>
      </c>
      <c r="L567" s="32"/>
      <c r="M567" s="136" t="s">
        <v>1</v>
      </c>
      <c r="N567" s="137" t="s">
        <v>38</v>
      </c>
      <c r="P567" s="138">
        <f>O567*H567</f>
        <v>0</v>
      </c>
      <c r="Q567" s="138">
        <v>1.2E-4</v>
      </c>
      <c r="R567" s="138">
        <f>Q567*H567</f>
        <v>1.1394119999999999E-2</v>
      </c>
      <c r="S567" s="138">
        <v>0</v>
      </c>
      <c r="T567" s="139">
        <f>S567*H567</f>
        <v>0</v>
      </c>
      <c r="AR567" s="140" t="s">
        <v>216</v>
      </c>
      <c r="AT567" s="140" t="s">
        <v>133</v>
      </c>
      <c r="AU567" s="140" t="s">
        <v>83</v>
      </c>
      <c r="AY567" s="17" t="s">
        <v>131</v>
      </c>
      <c r="BE567" s="141">
        <f>IF(N567="základní",J567,0)</f>
        <v>0</v>
      </c>
      <c r="BF567" s="141">
        <f>IF(N567="snížená",J567,0)</f>
        <v>0</v>
      </c>
      <c r="BG567" s="141">
        <f>IF(N567="zákl. přenesená",J567,0)</f>
        <v>0</v>
      </c>
      <c r="BH567" s="141">
        <f>IF(N567="sníž. přenesená",J567,0)</f>
        <v>0</v>
      </c>
      <c r="BI567" s="141">
        <f>IF(N567="nulová",J567,0)</f>
        <v>0</v>
      </c>
      <c r="BJ567" s="17" t="s">
        <v>81</v>
      </c>
      <c r="BK567" s="141">
        <f>ROUND(I567*H567,2)</f>
        <v>0</v>
      </c>
      <c r="BL567" s="17" t="s">
        <v>216</v>
      </c>
      <c r="BM567" s="140" t="s">
        <v>912</v>
      </c>
    </row>
    <row r="568" spans="2:65" s="11" customFormat="1" ht="22.75" customHeight="1">
      <c r="B568" s="116"/>
      <c r="D568" s="117" t="s">
        <v>72</v>
      </c>
      <c r="E568" s="126" t="s">
        <v>913</v>
      </c>
      <c r="F568" s="126" t="s">
        <v>914</v>
      </c>
      <c r="I568" s="119"/>
      <c r="J568" s="127">
        <f>BK568</f>
        <v>0</v>
      </c>
      <c r="L568" s="116"/>
      <c r="M568" s="121"/>
      <c r="P568" s="122">
        <f>SUM(P569:P584)</f>
        <v>0</v>
      </c>
      <c r="R568" s="122">
        <f>SUM(R569:R584)</f>
        <v>0.20239079999999998</v>
      </c>
      <c r="T568" s="123">
        <f>SUM(T569:T584)</f>
        <v>0</v>
      </c>
      <c r="AR568" s="117" t="s">
        <v>83</v>
      </c>
      <c r="AT568" s="124" t="s">
        <v>72</v>
      </c>
      <c r="AU568" s="124" t="s">
        <v>81</v>
      </c>
      <c r="AY568" s="117" t="s">
        <v>131</v>
      </c>
      <c r="BK568" s="125">
        <f>SUM(BK569:BK584)</f>
        <v>0</v>
      </c>
    </row>
    <row r="569" spans="2:65" s="1" customFormat="1" ht="33" customHeight="1">
      <c r="B569" s="128"/>
      <c r="C569" s="129" t="s">
        <v>915</v>
      </c>
      <c r="D569" s="129" t="s">
        <v>133</v>
      </c>
      <c r="E569" s="130" t="s">
        <v>916</v>
      </c>
      <c r="F569" s="131" t="s">
        <v>917</v>
      </c>
      <c r="G569" s="132" t="s">
        <v>173</v>
      </c>
      <c r="H569" s="133">
        <v>439.98</v>
      </c>
      <c r="I569" s="134"/>
      <c r="J569" s="135">
        <f>ROUND(I569*H569,2)</f>
        <v>0</v>
      </c>
      <c r="K569" s="131" t="s">
        <v>137</v>
      </c>
      <c r="L569" s="32"/>
      <c r="M569" s="136" t="s">
        <v>1</v>
      </c>
      <c r="N569" s="137" t="s">
        <v>38</v>
      </c>
      <c r="P569" s="138">
        <f>O569*H569</f>
        <v>0</v>
      </c>
      <c r="Q569" s="138">
        <v>2.0000000000000001E-4</v>
      </c>
      <c r="R569" s="138">
        <f>Q569*H569</f>
        <v>8.7996000000000005E-2</v>
      </c>
      <c r="S569" s="138">
        <v>0</v>
      </c>
      <c r="T569" s="139">
        <f>S569*H569</f>
        <v>0</v>
      </c>
      <c r="AR569" s="140" t="s">
        <v>216</v>
      </c>
      <c r="AT569" s="140" t="s">
        <v>133</v>
      </c>
      <c r="AU569" s="140" t="s">
        <v>83</v>
      </c>
      <c r="AY569" s="17" t="s">
        <v>131</v>
      </c>
      <c r="BE569" s="141">
        <f>IF(N569="základní",J569,0)</f>
        <v>0</v>
      </c>
      <c r="BF569" s="141">
        <f>IF(N569="snížená",J569,0)</f>
        <v>0</v>
      </c>
      <c r="BG569" s="141">
        <f>IF(N569="zákl. přenesená",J569,0)</f>
        <v>0</v>
      </c>
      <c r="BH569" s="141">
        <f>IF(N569="sníž. přenesená",J569,0)</f>
        <v>0</v>
      </c>
      <c r="BI569" s="141">
        <f>IF(N569="nulová",J569,0)</f>
        <v>0</v>
      </c>
      <c r="BJ569" s="17" t="s">
        <v>81</v>
      </c>
      <c r="BK569" s="141">
        <f>ROUND(I569*H569,2)</f>
        <v>0</v>
      </c>
      <c r="BL569" s="17" t="s">
        <v>216</v>
      </c>
      <c r="BM569" s="140" t="s">
        <v>918</v>
      </c>
    </row>
    <row r="570" spans="2:65" s="14" customFormat="1" ht="12">
      <c r="B570" s="167"/>
      <c r="D570" s="143" t="s">
        <v>140</v>
      </c>
      <c r="E570" s="168" t="s">
        <v>1</v>
      </c>
      <c r="F570" s="169" t="s">
        <v>919</v>
      </c>
      <c r="H570" s="168" t="s">
        <v>1</v>
      </c>
      <c r="I570" s="170"/>
      <c r="L570" s="167"/>
      <c r="M570" s="171"/>
      <c r="T570" s="172"/>
      <c r="AT570" s="168" t="s">
        <v>140</v>
      </c>
      <c r="AU570" s="168" t="s">
        <v>83</v>
      </c>
      <c r="AV570" s="14" t="s">
        <v>81</v>
      </c>
      <c r="AW570" s="14" t="s">
        <v>30</v>
      </c>
      <c r="AX570" s="14" t="s">
        <v>73</v>
      </c>
      <c r="AY570" s="168" t="s">
        <v>131</v>
      </c>
    </row>
    <row r="571" spans="2:65" s="12" customFormat="1" ht="24">
      <c r="B571" s="142"/>
      <c r="D571" s="143" t="s">
        <v>140</v>
      </c>
      <c r="E571" s="144" t="s">
        <v>1</v>
      </c>
      <c r="F571" s="145" t="s">
        <v>395</v>
      </c>
      <c r="H571" s="146">
        <v>143.99799999999999</v>
      </c>
      <c r="I571" s="147"/>
      <c r="L571" s="142"/>
      <c r="M571" s="148"/>
      <c r="T571" s="149"/>
      <c r="AT571" s="144" t="s">
        <v>140</v>
      </c>
      <c r="AU571" s="144" t="s">
        <v>83</v>
      </c>
      <c r="AV571" s="12" t="s">
        <v>83</v>
      </c>
      <c r="AW571" s="12" t="s">
        <v>30</v>
      </c>
      <c r="AX571" s="12" t="s">
        <v>73</v>
      </c>
      <c r="AY571" s="144" t="s">
        <v>131</v>
      </c>
    </row>
    <row r="572" spans="2:65" s="12" customFormat="1" ht="24">
      <c r="B572" s="142"/>
      <c r="D572" s="143" t="s">
        <v>140</v>
      </c>
      <c r="E572" s="144" t="s">
        <v>1</v>
      </c>
      <c r="F572" s="145" t="s">
        <v>396</v>
      </c>
      <c r="H572" s="146">
        <v>48.811</v>
      </c>
      <c r="I572" s="147"/>
      <c r="L572" s="142"/>
      <c r="M572" s="148"/>
      <c r="T572" s="149"/>
      <c r="AT572" s="144" t="s">
        <v>140</v>
      </c>
      <c r="AU572" s="144" t="s">
        <v>83</v>
      </c>
      <c r="AV572" s="12" t="s">
        <v>83</v>
      </c>
      <c r="AW572" s="12" t="s">
        <v>30</v>
      </c>
      <c r="AX572" s="12" t="s">
        <v>73</v>
      </c>
      <c r="AY572" s="144" t="s">
        <v>131</v>
      </c>
    </row>
    <row r="573" spans="2:65" s="12" customFormat="1" ht="12">
      <c r="B573" s="142"/>
      <c r="D573" s="143" t="s">
        <v>140</v>
      </c>
      <c r="E573" s="144" t="s">
        <v>1</v>
      </c>
      <c r="F573" s="145" t="s">
        <v>920</v>
      </c>
      <c r="H573" s="146">
        <v>5.4</v>
      </c>
      <c r="I573" s="147"/>
      <c r="L573" s="142"/>
      <c r="M573" s="148"/>
      <c r="T573" s="149"/>
      <c r="AT573" s="144" t="s">
        <v>140</v>
      </c>
      <c r="AU573" s="144" t="s">
        <v>83</v>
      </c>
      <c r="AV573" s="12" t="s">
        <v>83</v>
      </c>
      <c r="AW573" s="12" t="s">
        <v>30</v>
      </c>
      <c r="AX573" s="12" t="s">
        <v>73</v>
      </c>
      <c r="AY573" s="144" t="s">
        <v>131</v>
      </c>
    </row>
    <row r="574" spans="2:65" s="15" customFormat="1" ht="12">
      <c r="B574" s="174"/>
      <c r="D574" s="143" t="s">
        <v>140</v>
      </c>
      <c r="E574" s="175" t="s">
        <v>1</v>
      </c>
      <c r="F574" s="176" t="s">
        <v>921</v>
      </c>
      <c r="H574" s="177">
        <v>198.209</v>
      </c>
      <c r="I574" s="178"/>
      <c r="L574" s="174"/>
      <c r="M574" s="179"/>
      <c r="T574" s="180"/>
      <c r="AT574" s="175" t="s">
        <v>140</v>
      </c>
      <c r="AU574" s="175" t="s">
        <v>83</v>
      </c>
      <c r="AV574" s="15" t="s">
        <v>146</v>
      </c>
      <c r="AW574" s="15" t="s">
        <v>30</v>
      </c>
      <c r="AX574" s="15" t="s">
        <v>73</v>
      </c>
      <c r="AY574" s="175" t="s">
        <v>131</v>
      </c>
    </row>
    <row r="575" spans="2:65" s="14" customFormat="1" ht="12">
      <c r="B575" s="167"/>
      <c r="D575" s="143" t="s">
        <v>140</v>
      </c>
      <c r="E575" s="168" t="s">
        <v>1</v>
      </c>
      <c r="F575" s="169" t="s">
        <v>922</v>
      </c>
      <c r="H575" s="168" t="s">
        <v>1</v>
      </c>
      <c r="I575" s="170"/>
      <c r="L575" s="167"/>
      <c r="M575" s="171"/>
      <c r="T575" s="172"/>
      <c r="AT575" s="168" t="s">
        <v>140</v>
      </c>
      <c r="AU575" s="168" t="s">
        <v>83</v>
      </c>
      <c r="AV575" s="14" t="s">
        <v>81</v>
      </c>
      <c r="AW575" s="14" t="s">
        <v>30</v>
      </c>
      <c r="AX575" s="14" t="s">
        <v>73</v>
      </c>
      <c r="AY575" s="168" t="s">
        <v>131</v>
      </c>
    </row>
    <row r="576" spans="2:65" s="12" customFormat="1" ht="12">
      <c r="B576" s="142"/>
      <c r="D576" s="143" t="s">
        <v>140</v>
      </c>
      <c r="E576" s="144" t="s">
        <v>1</v>
      </c>
      <c r="F576" s="145" t="s">
        <v>467</v>
      </c>
      <c r="H576" s="146">
        <v>126.58799999999999</v>
      </c>
      <c r="I576" s="147"/>
      <c r="L576" s="142"/>
      <c r="M576" s="148"/>
      <c r="T576" s="149"/>
      <c r="AT576" s="144" t="s">
        <v>140</v>
      </c>
      <c r="AU576" s="144" t="s">
        <v>83</v>
      </c>
      <c r="AV576" s="12" t="s">
        <v>83</v>
      </c>
      <c r="AW576" s="12" t="s">
        <v>30</v>
      </c>
      <c r="AX576" s="12" t="s">
        <v>73</v>
      </c>
      <c r="AY576" s="144" t="s">
        <v>131</v>
      </c>
    </row>
    <row r="577" spans="2:65" s="12" customFormat="1" ht="12">
      <c r="B577" s="142"/>
      <c r="D577" s="143" t="s">
        <v>140</v>
      </c>
      <c r="E577" s="144" t="s">
        <v>1</v>
      </c>
      <c r="F577" s="145" t="s">
        <v>468</v>
      </c>
      <c r="H577" s="146">
        <v>26.4</v>
      </c>
      <c r="I577" s="147"/>
      <c r="L577" s="142"/>
      <c r="M577" s="148"/>
      <c r="T577" s="149"/>
      <c r="AT577" s="144" t="s">
        <v>140</v>
      </c>
      <c r="AU577" s="144" t="s">
        <v>83</v>
      </c>
      <c r="AV577" s="12" t="s">
        <v>83</v>
      </c>
      <c r="AW577" s="12" t="s">
        <v>30</v>
      </c>
      <c r="AX577" s="12" t="s">
        <v>73</v>
      </c>
      <c r="AY577" s="144" t="s">
        <v>131</v>
      </c>
    </row>
    <row r="578" spans="2:65" s="12" customFormat="1" ht="12">
      <c r="B578" s="142"/>
      <c r="D578" s="143" t="s">
        <v>140</v>
      </c>
      <c r="E578" s="144" t="s">
        <v>1</v>
      </c>
      <c r="F578" s="145" t="s">
        <v>469</v>
      </c>
      <c r="H578" s="146">
        <v>39.6</v>
      </c>
      <c r="I578" s="147"/>
      <c r="L578" s="142"/>
      <c r="M578" s="148"/>
      <c r="T578" s="149"/>
      <c r="AT578" s="144" t="s">
        <v>140</v>
      </c>
      <c r="AU578" s="144" t="s">
        <v>83</v>
      </c>
      <c r="AV578" s="12" t="s">
        <v>83</v>
      </c>
      <c r="AW578" s="12" t="s">
        <v>30</v>
      </c>
      <c r="AX578" s="12" t="s">
        <v>73</v>
      </c>
      <c r="AY578" s="144" t="s">
        <v>131</v>
      </c>
    </row>
    <row r="579" spans="2:65" s="12" customFormat="1" ht="12">
      <c r="B579" s="142"/>
      <c r="D579" s="143" t="s">
        <v>140</v>
      </c>
      <c r="E579" s="144" t="s">
        <v>1</v>
      </c>
      <c r="F579" s="145" t="s">
        <v>470</v>
      </c>
      <c r="H579" s="146">
        <v>31.68</v>
      </c>
      <c r="I579" s="147"/>
      <c r="L579" s="142"/>
      <c r="M579" s="148"/>
      <c r="T579" s="149"/>
      <c r="AT579" s="144" t="s">
        <v>140</v>
      </c>
      <c r="AU579" s="144" t="s">
        <v>83</v>
      </c>
      <c r="AV579" s="12" t="s">
        <v>83</v>
      </c>
      <c r="AW579" s="12" t="s">
        <v>30</v>
      </c>
      <c r="AX579" s="12" t="s">
        <v>73</v>
      </c>
      <c r="AY579" s="144" t="s">
        <v>131</v>
      </c>
    </row>
    <row r="580" spans="2:65" s="12" customFormat="1" ht="12">
      <c r="B580" s="142"/>
      <c r="D580" s="143" t="s">
        <v>140</v>
      </c>
      <c r="E580" s="144" t="s">
        <v>1</v>
      </c>
      <c r="F580" s="145" t="s">
        <v>471</v>
      </c>
      <c r="H580" s="146">
        <v>10.098000000000001</v>
      </c>
      <c r="I580" s="147"/>
      <c r="L580" s="142"/>
      <c r="M580" s="148"/>
      <c r="T580" s="149"/>
      <c r="AT580" s="144" t="s">
        <v>140</v>
      </c>
      <c r="AU580" s="144" t="s">
        <v>83</v>
      </c>
      <c r="AV580" s="12" t="s">
        <v>83</v>
      </c>
      <c r="AW580" s="12" t="s">
        <v>30</v>
      </c>
      <c r="AX580" s="12" t="s">
        <v>73</v>
      </c>
      <c r="AY580" s="144" t="s">
        <v>131</v>
      </c>
    </row>
    <row r="581" spans="2:65" s="15" customFormat="1" ht="12">
      <c r="B581" s="174"/>
      <c r="D581" s="143" t="s">
        <v>140</v>
      </c>
      <c r="E581" s="175" t="s">
        <v>1</v>
      </c>
      <c r="F581" s="176" t="s">
        <v>921</v>
      </c>
      <c r="H581" s="177">
        <v>234.36600000000001</v>
      </c>
      <c r="I581" s="178"/>
      <c r="L581" s="174"/>
      <c r="M581" s="179"/>
      <c r="T581" s="180"/>
      <c r="AT581" s="175" t="s">
        <v>140</v>
      </c>
      <c r="AU581" s="175" t="s">
        <v>83</v>
      </c>
      <c r="AV581" s="15" t="s">
        <v>146</v>
      </c>
      <c r="AW581" s="15" t="s">
        <v>30</v>
      </c>
      <c r="AX581" s="15" t="s">
        <v>73</v>
      </c>
      <c r="AY581" s="175" t="s">
        <v>131</v>
      </c>
    </row>
    <row r="582" spans="2:65" s="12" customFormat="1" ht="12">
      <c r="B582" s="142"/>
      <c r="D582" s="143" t="s">
        <v>140</v>
      </c>
      <c r="E582" s="144" t="s">
        <v>1</v>
      </c>
      <c r="F582" s="145" t="s">
        <v>923</v>
      </c>
      <c r="H582" s="146">
        <v>7.4050000000000002</v>
      </c>
      <c r="I582" s="147"/>
      <c r="L582" s="142"/>
      <c r="M582" s="148"/>
      <c r="T582" s="149"/>
      <c r="AT582" s="144" t="s">
        <v>140</v>
      </c>
      <c r="AU582" s="144" t="s">
        <v>83</v>
      </c>
      <c r="AV582" s="12" t="s">
        <v>83</v>
      </c>
      <c r="AW582" s="12" t="s">
        <v>30</v>
      </c>
      <c r="AX582" s="12" t="s">
        <v>73</v>
      </c>
      <c r="AY582" s="144" t="s">
        <v>131</v>
      </c>
    </row>
    <row r="583" spans="2:65" s="13" customFormat="1" ht="12">
      <c r="B583" s="160"/>
      <c r="D583" s="143" t="s">
        <v>140</v>
      </c>
      <c r="E583" s="161" t="s">
        <v>1</v>
      </c>
      <c r="F583" s="162" t="s">
        <v>201</v>
      </c>
      <c r="H583" s="163">
        <v>439.98</v>
      </c>
      <c r="I583" s="164"/>
      <c r="L583" s="160"/>
      <c r="M583" s="165"/>
      <c r="T583" s="166"/>
      <c r="AT583" s="161" t="s">
        <v>140</v>
      </c>
      <c r="AU583" s="161" t="s">
        <v>83</v>
      </c>
      <c r="AV583" s="13" t="s">
        <v>138</v>
      </c>
      <c r="AW583" s="13" t="s">
        <v>30</v>
      </c>
      <c r="AX583" s="13" t="s">
        <v>81</v>
      </c>
      <c r="AY583" s="161" t="s">
        <v>131</v>
      </c>
    </row>
    <row r="584" spans="2:65" s="1" customFormat="1" ht="33" customHeight="1">
      <c r="B584" s="128"/>
      <c r="C584" s="129" t="s">
        <v>924</v>
      </c>
      <c r="D584" s="129" t="s">
        <v>133</v>
      </c>
      <c r="E584" s="130" t="s">
        <v>925</v>
      </c>
      <c r="F584" s="131" t="s">
        <v>926</v>
      </c>
      <c r="G584" s="132" t="s">
        <v>173</v>
      </c>
      <c r="H584" s="133">
        <v>439.98</v>
      </c>
      <c r="I584" s="134"/>
      <c r="J584" s="135">
        <f>ROUND(I584*H584,2)</f>
        <v>0</v>
      </c>
      <c r="K584" s="131" t="s">
        <v>137</v>
      </c>
      <c r="L584" s="32"/>
      <c r="M584" s="136" t="s">
        <v>1</v>
      </c>
      <c r="N584" s="137" t="s">
        <v>38</v>
      </c>
      <c r="P584" s="138">
        <f>O584*H584</f>
        <v>0</v>
      </c>
      <c r="Q584" s="138">
        <v>2.5999999999999998E-4</v>
      </c>
      <c r="R584" s="138">
        <f>Q584*H584</f>
        <v>0.11439479999999999</v>
      </c>
      <c r="S584" s="138">
        <v>0</v>
      </c>
      <c r="T584" s="139">
        <f>S584*H584</f>
        <v>0</v>
      </c>
      <c r="AR584" s="140" t="s">
        <v>216</v>
      </c>
      <c r="AT584" s="140" t="s">
        <v>133</v>
      </c>
      <c r="AU584" s="140" t="s">
        <v>83</v>
      </c>
      <c r="AY584" s="17" t="s">
        <v>131</v>
      </c>
      <c r="BE584" s="141">
        <f>IF(N584="základní",J584,0)</f>
        <v>0</v>
      </c>
      <c r="BF584" s="141">
        <f>IF(N584="snížená",J584,0)</f>
        <v>0</v>
      </c>
      <c r="BG584" s="141">
        <f>IF(N584="zákl. přenesená",J584,0)</f>
        <v>0</v>
      </c>
      <c r="BH584" s="141">
        <f>IF(N584="sníž. přenesená",J584,0)</f>
        <v>0</v>
      </c>
      <c r="BI584" s="141">
        <f>IF(N584="nulová",J584,0)</f>
        <v>0</v>
      </c>
      <c r="BJ584" s="17" t="s">
        <v>81</v>
      </c>
      <c r="BK584" s="141">
        <f>ROUND(I584*H584,2)</f>
        <v>0</v>
      </c>
      <c r="BL584" s="17" t="s">
        <v>216</v>
      </c>
      <c r="BM584" s="140" t="s">
        <v>927</v>
      </c>
    </row>
    <row r="585" spans="2:65" s="11" customFormat="1" ht="26" customHeight="1">
      <c r="B585" s="116"/>
      <c r="D585" s="117" t="s">
        <v>72</v>
      </c>
      <c r="E585" s="118" t="s">
        <v>177</v>
      </c>
      <c r="F585" s="118" t="s">
        <v>928</v>
      </c>
      <c r="I585" s="119"/>
      <c r="J585" s="120">
        <f>BK585</f>
        <v>0</v>
      </c>
      <c r="L585" s="116"/>
      <c r="M585" s="121"/>
      <c r="P585" s="122">
        <f>P586</f>
        <v>0</v>
      </c>
      <c r="R585" s="122">
        <f>R586</f>
        <v>7.5704999999999995E-2</v>
      </c>
      <c r="T585" s="123">
        <f>T586</f>
        <v>0</v>
      </c>
      <c r="AR585" s="117" t="s">
        <v>146</v>
      </c>
      <c r="AT585" s="124" t="s">
        <v>72</v>
      </c>
      <c r="AU585" s="124" t="s">
        <v>73</v>
      </c>
      <c r="AY585" s="117" t="s">
        <v>131</v>
      </c>
      <c r="BK585" s="125">
        <f>BK586</f>
        <v>0</v>
      </c>
    </row>
    <row r="586" spans="2:65" s="11" customFormat="1" ht="22.75" customHeight="1">
      <c r="B586" s="116"/>
      <c r="D586" s="117" t="s">
        <v>72</v>
      </c>
      <c r="E586" s="126" t="s">
        <v>929</v>
      </c>
      <c r="F586" s="126" t="s">
        <v>930</v>
      </c>
      <c r="I586" s="119"/>
      <c r="J586" s="127">
        <f>BK586</f>
        <v>0</v>
      </c>
      <c r="L586" s="116"/>
      <c r="M586" s="121"/>
      <c r="P586" s="122">
        <f>SUM(P587:P591)</f>
        <v>0</v>
      </c>
      <c r="R586" s="122">
        <f>SUM(R587:R591)</f>
        <v>7.5704999999999995E-2</v>
      </c>
      <c r="T586" s="123">
        <f>SUM(T587:T591)</f>
        <v>0</v>
      </c>
      <c r="AR586" s="117" t="s">
        <v>146</v>
      </c>
      <c r="AT586" s="124" t="s">
        <v>72</v>
      </c>
      <c r="AU586" s="124" t="s">
        <v>81</v>
      </c>
      <c r="AY586" s="117" t="s">
        <v>131</v>
      </c>
      <c r="BK586" s="125">
        <f>SUM(BK587:BK591)</f>
        <v>0</v>
      </c>
    </row>
    <row r="587" spans="2:65" s="1" customFormat="1" ht="37.75" customHeight="1">
      <c r="B587" s="128"/>
      <c r="C587" s="129" t="s">
        <v>931</v>
      </c>
      <c r="D587" s="129" t="s">
        <v>133</v>
      </c>
      <c r="E587" s="130" t="s">
        <v>932</v>
      </c>
      <c r="F587" s="131" t="s">
        <v>933</v>
      </c>
      <c r="G587" s="132" t="s">
        <v>190</v>
      </c>
      <c r="H587" s="133">
        <v>75</v>
      </c>
      <c r="I587" s="134"/>
      <c r="J587" s="135">
        <f>ROUND(I587*H587,2)</f>
        <v>0</v>
      </c>
      <c r="K587" s="131" t="s">
        <v>137</v>
      </c>
      <c r="L587" s="32"/>
      <c r="M587" s="136" t="s">
        <v>1</v>
      </c>
      <c r="N587" s="137" t="s">
        <v>38</v>
      </c>
      <c r="P587" s="138">
        <f>O587*H587</f>
        <v>0</v>
      </c>
      <c r="Q587" s="138">
        <v>0</v>
      </c>
      <c r="R587" s="138">
        <f>Q587*H587</f>
        <v>0</v>
      </c>
      <c r="S587" s="138">
        <v>0</v>
      </c>
      <c r="T587" s="139">
        <f>S587*H587</f>
        <v>0</v>
      </c>
      <c r="AR587" s="140" t="s">
        <v>488</v>
      </c>
      <c r="AT587" s="140" t="s">
        <v>133</v>
      </c>
      <c r="AU587" s="140" t="s">
        <v>83</v>
      </c>
      <c r="AY587" s="17" t="s">
        <v>131</v>
      </c>
      <c r="BE587" s="141">
        <f>IF(N587="základní",J587,0)</f>
        <v>0</v>
      </c>
      <c r="BF587" s="141">
        <f>IF(N587="snížená",J587,0)</f>
        <v>0</v>
      </c>
      <c r="BG587" s="141">
        <f>IF(N587="zákl. přenesená",J587,0)</f>
        <v>0</v>
      </c>
      <c r="BH587" s="141">
        <f>IF(N587="sníž. přenesená",J587,0)</f>
        <v>0</v>
      </c>
      <c r="BI587" s="141">
        <f>IF(N587="nulová",J587,0)</f>
        <v>0</v>
      </c>
      <c r="BJ587" s="17" t="s">
        <v>81</v>
      </c>
      <c r="BK587" s="141">
        <f>ROUND(I587*H587,2)</f>
        <v>0</v>
      </c>
      <c r="BL587" s="17" t="s">
        <v>488</v>
      </c>
      <c r="BM587" s="140" t="s">
        <v>934</v>
      </c>
    </row>
    <row r="588" spans="2:65" s="12" customFormat="1" ht="12">
      <c r="B588" s="142"/>
      <c r="D588" s="143" t="s">
        <v>140</v>
      </c>
      <c r="E588" s="144" t="s">
        <v>1</v>
      </c>
      <c r="F588" s="145" t="s">
        <v>935</v>
      </c>
      <c r="H588" s="146">
        <v>75</v>
      </c>
      <c r="I588" s="147"/>
      <c r="L588" s="142"/>
      <c r="M588" s="148"/>
      <c r="T588" s="149"/>
      <c r="AT588" s="144" t="s">
        <v>140</v>
      </c>
      <c r="AU588" s="144" t="s">
        <v>83</v>
      </c>
      <c r="AV588" s="12" t="s">
        <v>83</v>
      </c>
      <c r="AW588" s="12" t="s">
        <v>30</v>
      </c>
      <c r="AX588" s="12" t="s">
        <v>81</v>
      </c>
      <c r="AY588" s="144" t="s">
        <v>131</v>
      </c>
    </row>
    <row r="589" spans="2:65" s="1" customFormat="1" ht="16.5" customHeight="1">
      <c r="B589" s="128"/>
      <c r="C589" s="150" t="s">
        <v>936</v>
      </c>
      <c r="D589" s="150" t="s">
        <v>177</v>
      </c>
      <c r="E589" s="151" t="s">
        <v>937</v>
      </c>
      <c r="F589" s="152" t="s">
        <v>938</v>
      </c>
      <c r="G589" s="153" t="s">
        <v>939</v>
      </c>
      <c r="H589" s="154">
        <v>75.704999999999998</v>
      </c>
      <c r="I589" s="155"/>
      <c r="J589" s="156">
        <f>ROUND(I589*H589,2)</f>
        <v>0</v>
      </c>
      <c r="K589" s="152" t="s">
        <v>137</v>
      </c>
      <c r="L589" s="157"/>
      <c r="M589" s="158" t="s">
        <v>1</v>
      </c>
      <c r="N589" s="159" t="s">
        <v>38</v>
      </c>
      <c r="P589" s="138">
        <f>O589*H589</f>
        <v>0</v>
      </c>
      <c r="Q589" s="138">
        <v>1E-3</v>
      </c>
      <c r="R589" s="138">
        <f>Q589*H589</f>
        <v>7.5704999999999995E-2</v>
      </c>
      <c r="S589" s="138">
        <v>0</v>
      </c>
      <c r="T589" s="139">
        <f>S589*H589</f>
        <v>0</v>
      </c>
      <c r="AR589" s="140" t="s">
        <v>819</v>
      </c>
      <c r="AT589" s="140" t="s">
        <v>177</v>
      </c>
      <c r="AU589" s="140" t="s">
        <v>83</v>
      </c>
      <c r="AY589" s="17" t="s">
        <v>131</v>
      </c>
      <c r="BE589" s="141">
        <f>IF(N589="základní",J589,0)</f>
        <v>0</v>
      </c>
      <c r="BF589" s="141">
        <f>IF(N589="snížená",J589,0)</f>
        <v>0</v>
      </c>
      <c r="BG589" s="141">
        <f>IF(N589="zákl. přenesená",J589,0)</f>
        <v>0</v>
      </c>
      <c r="BH589" s="141">
        <f>IF(N589="sníž. přenesená",J589,0)</f>
        <v>0</v>
      </c>
      <c r="BI589" s="141">
        <f>IF(N589="nulová",J589,0)</f>
        <v>0</v>
      </c>
      <c r="BJ589" s="17" t="s">
        <v>81</v>
      </c>
      <c r="BK589" s="141">
        <f>ROUND(I589*H589,2)</f>
        <v>0</v>
      </c>
      <c r="BL589" s="17" t="s">
        <v>819</v>
      </c>
      <c r="BM589" s="140" t="s">
        <v>940</v>
      </c>
    </row>
    <row r="590" spans="2:65" s="12" customFormat="1" ht="24">
      <c r="B590" s="142"/>
      <c r="D590" s="143" t="s">
        <v>140</v>
      </c>
      <c r="F590" s="145" t="s">
        <v>941</v>
      </c>
      <c r="H590" s="146">
        <v>75.704999999999998</v>
      </c>
      <c r="I590" s="147"/>
      <c r="L590" s="142"/>
      <c r="M590" s="148"/>
      <c r="T590" s="149"/>
      <c r="AT590" s="144" t="s">
        <v>140</v>
      </c>
      <c r="AU590" s="144" t="s">
        <v>83</v>
      </c>
      <c r="AV590" s="12" t="s">
        <v>83</v>
      </c>
      <c r="AW590" s="12" t="s">
        <v>3</v>
      </c>
      <c r="AX590" s="12" t="s">
        <v>81</v>
      </c>
      <c r="AY590" s="144" t="s">
        <v>131</v>
      </c>
    </row>
    <row r="591" spans="2:65" s="1" customFormat="1" ht="16.5" customHeight="1">
      <c r="B591" s="128"/>
      <c r="C591" s="129" t="s">
        <v>942</v>
      </c>
      <c r="D591" s="129" t="s">
        <v>133</v>
      </c>
      <c r="E591" s="130" t="s">
        <v>943</v>
      </c>
      <c r="F591" s="131" t="s">
        <v>967</v>
      </c>
      <c r="G591" s="132" t="s">
        <v>814</v>
      </c>
      <c r="H591" s="133">
        <v>1</v>
      </c>
      <c r="I591" s="134"/>
      <c r="J591" s="135">
        <f>ROUND(I591*H591,2)</f>
        <v>0</v>
      </c>
      <c r="K591" s="131" t="s">
        <v>1</v>
      </c>
      <c r="L591" s="32"/>
      <c r="M591" s="136" t="s">
        <v>1</v>
      </c>
      <c r="N591" s="137" t="s">
        <v>38</v>
      </c>
      <c r="P591" s="138">
        <f>O591*H591</f>
        <v>0</v>
      </c>
      <c r="Q591" s="138">
        <v>0</v>
      </c>
      <c r="R591" s="138">
        <f>Q591*H591</f>
        <v>0</v>
      </c>
      <c r="S591" s="138">
        <v>0</v>
      </c>
      <c r="T591" s="139">
        <f>S591*H591</f>
        <v>0</v>
      </c>
      <c r="AR591" s="140" t="s">
        <v>488</v>
      </c>
      <c r="AT591" s="140" t="s">
        <v>133</v>
      </c>
      <c r="AU591" s="140" t="s">
        <v>83</v>
      </c>
      <c r="AY591" s="17" t="s">
        <v>131</v>
      </c>
      <c r="BE591" s="141">
        <f>IF(N591="základní",J591,0)</f>
        <v>0</v>
      </c>
      <c r="BF591" s="141">
        <f>IF(N591="snížená",J591,0)</f>
        <v>0</v>
      </c>
      <c r="BG591" s="141">
        <f>IF(N591="zákl. přenesená",J591,0)</f>
        <v>0</v>
      </c>
      <c r="BH591" s="141">
        <f>IF(N591="sníž. přenesená",J591,0)</f>
        <v>0</v>
      </c>
      <c r="BI591" s="141">
        <f>IF(N591="nulová",J591,0)</f>
        <v>0</v>
      </c>
      <c r="BJ591" s="17" t="s">
        <v>81</v>
      </c>
      <c r="BK591" s="141">
        <f>ROUND(I591*H591,2)</f>
        <v>0</v>
      </c>
      <c r="BL591" s="17" t="s">
        <v>488</v>
      </c>
      <c r="BM591" s="140" t="s">
        <v>944</v>
      </c>
    </row>
    <row r="592" spans="2:65" s="11" customFormat="1" ht="26" customHeight="1">
      <c r="B592" s="116"/>
      <c r="D592" s="117" t="s">
        <v>72</v>
      </c>
      <c r="E592" s="118" t="s">
        <v>945</v>
      </c>
      <c r="F592" s="118" t="s">
        <v>946</v>
      </c>
      <c r="I592" s="119"/>
      <c r="J592" s="120">
        <f>BK592</f>
        <v>0</v>
      </c>
      <c r="L592" s="116"/>
      <c r="M592" s="121"/>
      <c r="P592" s="122">
        <f>P593+P595</f>
        <v>0</v>
      </c>
      <c r="R592" s="122">
        <f>R593+R595</f>
        <v>0</v>
      </c>
      <c r="T592" s="123">
        <f>T593+T595</f>
        <v>0</v>
      </c>
      <c r="AR592" s="117" t="s">
        <v>155</v>
      </c>
      <c r="AT592" s="124" t="s">
        <v>72</v>
      </c>
      <c r="AU592" s="124" t="s">
        <v>73</v>
      </c>
      <c r="AY592" s="117" t="s">
        <v>131</v>
      </c>
      <c r="BK592" s="125">
        <f>BK593+BK595</f>
        <v>0</v>
      </c>
    </row>
    <row r="593" spans="2:65" s="11" customFormat="1" ht="22.75" customHeight="1">
      <c r="B593" s="116"/>
      <c r="D593" s="117" t="s">
        <v>72</v>
      </c>
      <c r="E593" s="126" t="s">
        <v>947</v>
      </c>
      <c r="F593" s="126" t="s">
        <v>948</v>
      </c>
      <c r="I593" s="119"/>
      <c r="J593" s="127">
        <f>BK593</f>
        <v>0</v>
      </c>
      <c r="L593" s="116"/>
      <c r="M593" s="121"/>
      <c r="P593" s="122">
        <f>P594</f>
        <v>0</v>
      </c>
      <c r="R593" s="122">
        <f>R594</f>
        <v>0</v>
      </c>
      <c r="T593" s="123">
        <f>T594</f>
        <v>0</v>
      </c>
      <c r="AR593" s="117" t="s">
        <v>155</v>
      </c>
      <c r="AT593" s="124" t="s">
        <v>72</v>
      </c>
      <c r="AU593" s="124" t="s">
        <v>81</v>
      </c>
      <c r="AY593" s="117" t="s">
        <v>131</v>
      </c>
      <c r="BK593" s="125">
        <f>BK594</f>
        <v>0</v>
      </c>
    </row>
    <row r="594" spans="2:65" s="1" customFormat="1" ht="24.25" customHeight="1">
      <c r="B594" s="128"/>
      <c r="C594" s="129" t="s">
        <v>949</v>
      </c>
      <c r="D594" s="129" t="s">
        <v>133</v>
      </c>
      <c r="E594" s="130" t="s">
        <v>950</v>
      </c>
      <c r="F594" s="131" t="s">
        <v>951</v>
      </c>
      <c r="G594" s="132" t="s">
        <v>952</v>
      </c>
      <c r="H594" s="133">
        <v>1</v>
      </c>
      <c r="I594" s="134"/>
      <c r="J594" s="135">
        <f>ROUND(I594*H594,2)</f>
        <v>0</v>
      </c>
      <c r="K594" s="131" t="s">
        <v>137</v>
      </c>
      <c r="L594" s="32"/>
      <c r="M594" s="136" t="s">
        <v>1</v>
      </c>
      <c r="N594" s="137" t="s">
        <v>38</v>
      </c>
      <c r="P594" s="138">
        <f>O594*H594</f>
        <v>0</v>
      </c>
      <c r="Q594" s="138">
        <v>0</v>
      </c>
      <c r="R594" s="138">
        <f>Q594*H594</f>
        <v>0</v>
      </c>
      <c r="S594" s="138">
        <v>0</v>
      </c>
      <c r="T594" s="139">
        <f>S594*H594</f>
        <v>0</v>
      </c>
      <c r="AR594" s="140" t="s">
        <v>953</v>
      </c>
      <c r="AT594" s="140" t="s">
        <v>133</v>
      </c>
      <c r="AU594" s="140" t="s">
        <v>83</v>
      </c>
      <c r="AY594" s="17" t="s">
        <v>131</v>
      </c>
      <c r="BE594" s="141">
        <f>IF(N594="základní",J594,0)</f>
        <v>0</v>
      </c>
      <c r="BF594" s="141">
        <f>IF(N594="snížená",J594,0)</f>
        <v>0</v>
      </c>
      <c r="BG594" s="141">
        <f>IF(N594="zákl. přenesená",J594,0)</f>
        <v>0</v>
      </c>
      <c r="BH594" s="141">
        <f>IF(N594="sníž. přenesená",J594,0)</f>
        <v>0</v>
      </c>
      <c r="BI594" s="141">
        <f>IF(N594="nulová",J594,0)</f>
        <v>0</v>
      </c>
      <c r="BJ594" s="17" t="s">
        <v>81</v>
      </c>
      <c r="BK594" s="141">
        <f>ROUND(I594*H594,2)</f>
        <v>0</v>
      </c>
      <c r="BL594" s="17" t="s">
        <v>953</v>
      </c>
      <c r="BM594" s="140" t="s">
        <v>954</v>
      </c>
    </row>
    <row r="595" spans="2:65" s="11" customFormat="1" ht="22.75" customHeight="1">
      <c r="B595" s="116"/>
      <c r="D595" s="117" t="s">
        <v>72</v>
      </c>
      <c r="E595" s="126" t="s">
        <v>955</v>
      </c>
      <c r="F595" s="126" t="s">
        <v>956</v>
      </c>
      <c r="I595" s="119"/>
      <c r="J595" s="127">
        <f>BK595</f>
        <v>0</v>
      </c>
      <c r="L595" s="116"/>
      <c r="M595" s="121"/>
      <c r="P595" s="122">
        <f>P596</f>
        <v>0</v>
      </c>
      <c r="R595" s="122">
        <f>R596</f>
        <v>0</v>
      </c>
      <c r="T595" s="123">
        <f>T596</f>
        <v>0</v>
      </c>
      <c r="AR595" s="117" t="s">
        <v>155</v>
      </c>
      <c r="AT595" s="124" t="s">
        <v>72</v>
      </c>
      <c r="AU595" s="124" t="s">
        <v>81</v>
      </c>
      <c r="AY595" s="117" t="s">
        <v>131</v>
      </c>
      <c r="BK595" s="125">
        <f>BK596</f>
        <v>0</v>
      </c>
    </row>
    <row r="596" spans="2:65" s="1" customFormat="1" ht="16.5" customHeight="1">
      <c r="B596" s="128"/>
      <c r="C596" s="129" t="s">
        <v>957</v>
      </c>
      <c r="D596" s="129" t="s">
        <v>133</v>
      </c>
      <c r="E596" s="130" t="s">
        <v>958</v>
      </c>
      <c r="F596" s="131" t="s">
        <v>956</v>
      </c>
      <c r="G596" s="132" t="s">
        <v>814</v>
      </c>
      <c r="H596" s="133">
        <v>1</v>
      </c>
      <c r="I596" s="134"/>
      <c r="J596" s="135">
        <f>ROUND(I596*H596,2)</f>
        <v>0</v>
      </c>
      <c r="K596" s="131" t="s">
        <v>137</v>
      </c>
      <c r="L596" s="32"/>
      <c r="M596" s="181" t="s">
        <v>1</v>
      </c>
      <c r="N596" s="182" t="s">
        <v>38</v>
      </c>
      <c r="O596" s="183"/>
      <c r="P596" s="184">
        <f>O596*H596</f>
        <v>0</v>
      </c>
      <c r="Q596" s="184">
        <v>0</v>
      </c>
      <c r="R596" s="184">
        <f>Q596*H596</f>
        <v>0</v>
      </c>
      <c r="S596" s="184">
        <v>0</v>
      </c>
      <c r="T596" s="185">
        <f>S596*H596</f>
        <v>0</v>
      </c>
      <c r="AR596" s="140" t="s">
        <v>953</v>
      </c>
      <c r="AT596" s="140" t="s">
        <v>133</v>
      </c>
      <c r="AU596" s="140" t="s">
        <v>83</v>
      </c>
      <c r="AY596" s="17" t="s">
        <v>131</v>
      </c>
      <c r="BE596" s="141">
        <f>IF(N596="základní",J596,0)</f>
        <v>0</v>
      </c>
      <c r="BF596" s="141">
        <f>IF(N596="snížená",J596,0)</f>
        <v>0</v>
      </c>
      <c r="BG596" s="141">
        <f>IF(N596="zákl. přenesená",J596,0)</f>
        <v>0</v>
      </c>
      <c r="BH596" s="141">
        <f>IF(N596="sníž. přenesená",J596,0)</f>
        <v>0</v>
      </c>
      <c r="BI596" s="141">
        <f>IF(N596="nulová",J596,0)</f>
        <v>0</v>
      </c>
      <c r="BJ596" s="17" t="s">
        <v>81</v>
      </c>
      <c r="BK596" s="141">
        <f>ROUND(I596*H596,2)</f>
        <v>0</v>
      </c>
      <c r="BL596" s="17" t="s">
        <v>953</v>
      </c>
      <c r="BM596" s="140" t="s">
        <v>959</v>
      </c>
    </row>
    <row r="597" spans="2:65" s="1" customFormat="1" ht="7" customHeight="1">
      <c r="B597" s="44"/>
      <c r="C597" s="45"/>
      <c r="D597" s="45"/>
      <c r="E597" s="45"/>
      <c r="F597" s="45"/>
      <c r="G597" s="45"/>
      <c r="H597" s="45"/>
      <c r="I597" s="45"/>
      <c r="J597" s="45"/>
      <c r="K597" s="45"/>
      <c r="L597" s="32"/>
    </row>
  </sheetData>
  <autoFilter ref="C139:K596" xr:uid="{00000000-0009-0000-0000-000001000000}"/>
  <mergeCells count="9">
    <mergeCell ref="E87:H87"/>
    <mergeCell ref="E130:H130"/>
    <mergeCell ref="E132:H132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4</vt:i4>
      </vt:variant>
    </vt:vector>
  </HeadingPairs>
  <TitlesOfParts>
    <vt:vector size="6" baseType="lpstr">
      <vt:lpstr>Rekapitulace stavby</vt:lpstr>
      <vt:lpstr>SO 01 - Přístavba kotelny</vt:lpstr>
      <vt:lpstr>'Rekapitulace stavby'!Názvy_tisku</vt:lpstr>
      <vt:lpstr>'SO 01 - Přístavba kotelny'!Názvy_tisku</vt:lpstr>
      <vt:lpstr>'Rekapitulace stavby'!Oblast_tisku</vt:lpstr>
      <vt:lpstr>'SO 01 - Přístavba kotelny'!Oblast_tisku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Stanislav Fajfr</dc:creator>
  <cp:lastModifiedBy>Milan Mlýnek</cp:lastModifiedBy>
  <dcterms:created xsi:type="dcterms:W3CDTF">2024-05-31T07:57:37Z</dcterms:created>
  <dcterms:modified xsi:type="dcterms:W3CDTF">2024-05-31T12:22:01Z</dcterms:modified>
</cp:coreProperties>
</file>