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6"/>
  <workbookPr/>
  <bookViews>
    <workbookView xWindow="0" yWindow="500" windowWidth="38400" windowHeight="19920" activeTab="1"/>
  </bookViews>
  <sheets>
    <sheet name="Rekapitulace kotelny" sheetId="1" r:id="rId1"/>
    <sheet name="Položkový rozpočet TUV kotelny" sheetId="2" r:id="rId2"/>
  </sheets>
  <definedNames>
    <definedName name="_xlnm._FilterDatabase" localSheetId="1" hidden="1">'Položkový rozpočet TUV kotelny'!$C$125:$J$125</definedName>
    <definedName name="_xlnm.Print_Area" localSheetId="1">'Položkový rozpočet TUV kotelny'!$C$4:$J$76,'Položkový rozpočet TUV kotelny'!$C$82:$J$109,'Položkový rozpočet TUV kotelny'!$C$115:$J$280</definedName>
    <definedName name="_xlnm.Print_Area" localSheetId="0">'Rekapitulace kotelny'!$D$4:$AO$76,'Rekapitulace kotelny'!$C$82:$AQ$96</definedName>
    <definedName name="_xlnm.Print_Titles" localSheetId="0">'Rekapitulace kotelny'!$92:$92</definedName>
    <definedName name="_xlnm.Print_Titles" localSheetId="1">'Položkový rozpočet TUV kotelny'!$125:$125</definedName>
  </definedNames>
  <calcPr calcId="191029"/>
  <extLst/>
</workbook>
</file>

<file path=xl/sharedStrings.xml><?xml version="1.0" encoding="utf-8"?>
<sst xmlns="http://schemas.openxmlformats.org/spreadsheetml/2006/main" count="2293" uniqueCount="691">
  <si>
    <t>Export Komplet</t>
  </si>
  <si>
    <t/>
  </si>
  <si>
    <t>2.0</t>
  </si>
  <si>
    <t>False</t>
  </si>
  <si>
    <t>{99da60fe-b3cb-447e-bef5-3adb560b945e}</t>
  </si>
  <si>
    <t>0,01</t>
  </si>
  <si>
    <t>20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</si>
  <si>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</si>
  <si>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</si>
  <si>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</si>
  <si>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</si>
  <si>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</si>
  <si>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</si>
  <si>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Hrachovec</t>
  </si>
  <si>
    <t>IČO:</t>
  </si>
  <si>
    <t xml:space="preserve"> </t>
  </si>
  <si>
    <t>IČ DPH:</t>
  </si>
  <si>
    <t>Vyplň údaj</t>
  </si>
  <si>
    <t>Projektant:</t>
  </si>
  <si>
    <t>True</t>
  </si>
  <si>
    <t>Poznámka:</t>
  </si>
  <si>
    <t>Cena bez DPH</t>
  </si>
  <si>
    <t>DPH</t>
  </si>
  <si>
    <t>znížená</t>
  </si>
  <si>
    <t>zákl. prenesená</t>
  </si>
  <si>
    <t>zníž. prenesená</t>
  </si>
  <si>
    <t>nulová</t>
  </si>
  <si>
    <t>Cena s DPH</t>
  </si>
  <si>
    <t>v</t>
  </si>
  <si>
    <t>Projektant</t>
  </si>
  <si>
    <t>Informatívne údaje z listov zákaziek</t>
  </si>
  <si>
    <t>Kód</t>
  </si>
  <si>
    <t>Popis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</si>
  <si>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</si>
  <si>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</si>
  <si>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</si>
  <si>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</si>
  <si>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</si>
  <si>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</si>
  <si>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</si>
  <si>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</si>
  <si>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</si>
  <si>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</si>
  <si>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</si>
  <si>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</si>
  <si>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</si>
  <si>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</si>
  <si>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</si>
  <si>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</si>
  <si>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</si>
  <si>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</si>
  <si>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</si>
  <si>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</si>
  <si>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KRYCÍ LIST ROZPOČTU</t>
  </si>
  <si>
    <t>Náklady z rozpočtu</t>
  </si>
  <si>
    <t>-1</t>
  </si>
  <si>
    <t>PSV - Práce a dodávky PSV</t>
  </si>
  <si>
    <t>M - Práce a dodávky M</t>
  </si>
  <si>
    <t>ROZPOČET</t>
  </si>
  <si>
    <t>PČ</t>
  </si>
  <si>
    <t>MJ</t>
  </si>
  <si>
    <t>J. Nh [h]</t>
  </si>
  <si>
    <t>Nh celkom [h]</t>
  </si>
  <si>
    <t>J. hmotnosť [t]</t>
  </si>
  <si>
    <t>Hmotnosť celkom [t]</t>
  </si>
  <si>
    <t>J. suť [t]</t>
  </si>
  <si>
    <t>Suť Celkom [t]</t>
  </si>
  <si>
    <t>ROZPOCET</t>
  </si>
  <si>
    <t>8</t>
  </si>
  <si>
    <t>K</t>
  </si>
  <si>
    <t>m</t>
  </si>
  <si>
    <t>4</t>
  </si>
  <si>
    <t>2</t>
  </si>
  <si>
    <t>M</t>
  </si>
  <si>
    <t>ks</t>
  </si>
  <si>
    <t>PSV</t>
  </si>
  <si>
    <t>Práce a dodávky PSV</t>
  </si>
  <si>
    <t>713</t>
  </si>
  <si>
    <t>119</t>
  </si>
  <si>
    <t>713411121.S</t>
  </si>
  <si>
    <t>m2</t>
  </si>
  <si>
    <t>16</t>
  </si>
  <si>
    <t>1670889869</t>
  </si>
  <si>
    <t>120</t>
  </si>
  <si>
    <t>109058</t>
  </si>
  <si>
    <t>32</t>
  </si>
  <si>
    <t>-683840486</t>
  </si>
  <si>
    <t>122</t>
  </si>
  <si>
    <t>267046</t>
  </si>
  <si>
    <t>79831921</t>
  </si>
  <si>
    <t>123</t>
  </si>
  <si>
    <t>27650</t>
  </si>
  <si>
    <t>797587021</t>
  </si>
  <si>
    <t>124</t>
  </si>
  <si>
    <t>27655</t>
  </si>
  <si>
    <t>198013298</t>
  </si>
  <si>
    <t>125</t>
  </si>
  <si>
    <t>27708</t>
  </si>
  <si>
    <t>-854458925</t>
  </si>
  <si>
    <t>121</t>
  </si>
  <si>
    <t>260292</t>
  </si>
  <si>
    <t>-1859553546</t>
  </si>
  <si>
    <t>117</t>
  </si>
  <si>
    <t>713482131.S</t>
  </si>
  <si>
    <t>-1923433922</t>
  </si>
  <si>
    <t>118</t>
  </si>
  <si>
    <t>azf1245</t>
  </si>
  <si>
    <t>-1199036870</t>
  </si>
  <si>
    <t>150</t>
  </si>
  <si>
    <t>998713202.S</t>
  </si>
  <si>
    <t>%</t>
  </si>
  <si>
    <t>52767122</t>
  </si>
  <si>
    <t>722</t>
  </si>
  <si>
    <t>66</t>
  </si>
  <si>
    <t>722221020.S</t>
  </si>
  <si>
    <t>1562785608</t>
  </si>
  <si>
    <t>67</t>
  </si>
  <si>
    <t>551110005100.S</t>
  </si>
  <si>
    <t>818968325</t>
  </si>
  <si>
    <t>68</t>
  </si>
  <si>
    <t>722221370.S</t>
  </si>
  <si>
    <t>2031891280</t>
  </si>
  <si>
    <t>69</t>
  </si>
  <si>
    <t>422010003100.S</t>
  </si>
  <si>
    <t>1528149200</t>
  </si>
  <si>
    <t>64</t>
  </si>
  <si>
    <t>722263416.S</t>
  </si>
  <si>
    <t>1613736426</t>
  </si>
  <si>
    <t>65</t>
  </si>
  <si>
    <t>388240001000.S</t>
  </si>
  <si>
    <t>-337368500</t>
  </si>
  <si>
    <t>85</t>
  </si>
  <si>
    <t>722270006.S</t>
  </si>
  <si>
    <t>797275753</t>
  </si>
  <si>
    <t>86</t>
  </si>
  <si>
    <t>7572275.1</t>
  </si>
  <si>
    <t>516257020</t>
  </si>
  <si>
    <t>151</t>
  </si>
  <si>
    <t>998722202.S</t>
  </si>
  <si>
    <t>1426326117</t>
  </si>
  <si>
    <t>731</t>
  </si>
  <si>
    <t>-1815786480</t>
  </si>
  <si>
    <t>520705640</t>
  </si>
  <si>
    <t>3</t>
  </si>
  <si>
    <t>-2068748336</t>
  </si>
  <si>
    <t>731361189.S</t>
  </si>
  <si>
    <t>-1071567628</t>
  </si>
  <si>
    <t>5</t>
  </si>
  <si>
    <t>731361189.S-2</t>
  </si>
  <si>
    <t>1629405206</t>
  </si>
  <si>
    <t>6</t>
  </si>
  <si>
    <t>998731202.S</t>
  </si>
  <si>
    <t>100695695</t>
  </si>
  <si>
    <t>732</t>
  </si>
  <si>
    <t>9</t>
  </si>
  <si>
    <t>732111406.S</t>
  </si>
  <si>
    <t>-749213433</t>
  </si>
  <si>
    <t>10</t>
  </si>
  <si>
    <t>484650000600.S</t>
  </si>
  <si>
    <t>884762861</t>
  </si>
  <si>
    <t>11</t>
  </si>
  <si>
    <t>484650000600.S2</t>
  </si>
  <si>
    <t>-1698698724</t>
  </si>
  <si>
    <t>12</t>
  </si>
  <si>
    <t>484650039100.S</t>
  </si>
  <si>
    <t>1631017699</t>
  </si>
  <si>
    <t>13</t>
  </si>
  <si>
    <t>732331018.S</t>
  </si>
  <si>
    <t>-746997095</t>
  </si>
  <si>
    <t>14</t>
  </si>
  <si>
    <t>8210200</t>
  </si>
  <si>
    <t>1258448097</t>
  </si>
  <si>
    <t>15</t>
  </si>
  <si>
    <t>732331922.S</t>
  </si>
  <si>
    <t>-1237212781</t>
  </si>
  <si>
    <t>8910200</t>
  </si>
  <si>
    <t>921094270</t>
  </si>
  <si>
    <t>17</t>
  </si>
  <si>
    <t>8600611</t>
  </si>
  <si>
    <t>-1627638613</t>
  </si>
  <si>
    <t>7</t>
  </si>
  <si>
    <t>732332060.S</t>
  </si>
  <si>
    <t>694560878</t>
  </si>
  <si>
    <t>484640001800.S</t>
  </si>
  <si>
    <t>212358501</t>
  </si>
  <si>
    <t>74</t>
  </si>
  <si>
    <t>732429111.S</t>
  </si>
  <si>
    <t>-254194133</t>
  </si>
  <si>
    <t>75</t>
  </si>
  <si>
    <t>2217894</t>
  </si>
  <si>
    <t>1646086166</t>
  </si>
  <si>
    <t>76</t>
  </si>
  <si>
    <t>732429113.S</t>
  </si>
  <si>
    <t>102494939</t>
  </si>
  <si>
    <t>77</t>
  </si>
  <si>
    <t>2217954</t>
  </si>
  <si>
    <t>-1160235789</t>
  </si>
  <si>
    <t>78</t>
  </si>
  <si>
    <t>2217956</t>
  </si>
  <si>
    <t>-662111171</t>
  </si>
  <si>
    <t>81</t>
  </si>
  <si>
    <t>732429114.S</t>
  </si>
  <si>
    <t>982254655</t>
  </si>
  <si>
    <t>82</t>
  </si>
  <si>
    <t>2217959</t>
  </si>
  <si>
    <t>-1309426335</t>
  </si>
  <si>
    <t>83</t>
  </si>
  <si>
    <t>732429115.S</t>
  </si>
  <si>
    <t>1391428022</t>
  </si>
  <si>
    <t>84</t>
  </si>
  <si>
    <t>2164598</t>
  </si>
  <si>
    <t>-1912420733</t>
  </si>
  <si>
    <t>152</t>
  </si>
  <si>
    <t>998732202.S</t>
  </si>
  <si>
    <t>-1490265956</t>
  </si>
  <si>
    <t>733</t>
  </si>
  <si>
    <t>104</t>
  </si>
  <si>
    <t>733111115.S</t>
  </si>
  <si>
    <t>-1540886062</t>
  </si>
  <si>
    <t>111</t>
  </si>
  <si>
    <t>733111115.S2</t>
  </si>
  <si>
    <t>2109871117</t>
  </si>
  <si>
    <t>105</t>
  </si>
  <si>
    <t>733111117.S</t>
  </si>
  <si>
    <t>2045670131</t>
  </si>
  <si>
    <t>112</t>
  </si>
  <si>
    <t>733111117.S2</t>
  </si>
  <si>
    <t>-78693072</t>
  </si>
  <si>
    <t>106</t>
  </si>
  <si>
    <t>733111118.S</t>
  </si>
  <si>
    <t>1097894488</t>
  </si>
  <si>
    <t>113</t>
  </si>
  <si>
    <t>733111118.S2</t>
  </si>
  <si>
    <t>1290467542</t>
  </si>
  <si>
    <t>107</t>
  </si>
  <si>
    <t>733121125.S</t>
  </si>
  <si>
    <t>1961675732</t>
  </si>
  <si>
    <t>114</t>
  </si>
  <si>
    <t>733121125.S2</t>
  </si>
  <si>
    <t>-951950724</t>
  </si>
  <si>
    <t>108</t>
  </si>
  <si>
    <t>733121128.S</t>
  </si>
  <si>
    <t>225264755</t>
  </si>
  <si>
    <t>109</t>
  </si>
  <si>
    <t>733121132.S</t>
  </si>
  <si>
    <t>554234871</t>
  </si>
  <si>
    <t>115</t>
  </si>
  <si>
    <t>733121132.S2</t>
  </si>
  <si>
    <t>-752457213</t>
  </si>
  <si>
    <t>110</t>
  </si>
  <si>
    <t>733121135.S</t>
  </si>
  <si>
    <t>-1660924053</t>
  </si>
  <si>
    <t>116</t>
  </si>
  <si>
    <t>733121135.S2</t>
  </si>
  <si>
    <t>-1610472984</t>
  </si>
  <si>
    <t>153</t>
  </si>
  <si>
    <t>998733203.S</t>
  </si>
  <si>
    <t>1163474489</t>
  </si>
  <si>
    <t>734</t>
  </si>
  <si>
    <t>44</t>
  </si>
  <si>
    <t>734109218.S</t>
  </si>
  <si>
    <t>1650811262</t>
  </si>
  <si>
    <t>45</t>
  </si>
  <si>
    <t>551210044332.S</t>
  </si>
  <si>
    <t>1429780602</t>
  </si>
  <si>
    <t>87</t>
  </si>
  <si>
    <t>734109413.S</t>
  </si>
  <si>
    <t>-16746330</t>
  </si>
  <si>
    <t>88</t>
  </si>
  <si>
    <t>303666</t>
  </si>
  <si>
    <t>-994336068</t>
  </si>
  <si>
    <t>89</t>
  </si>
  <si>
    <t>304344</t>
  </si>
  <si>
    <t>-1093064869</t>
  </si>
  <si>
    <t>48</t>
  </si>
  <si>
    <t>734109416.S</t>
  </si>
  <si>
    <t>-658490421</t>
  </si>
  <si>
    <t>49</t>
  </si>
  <si>
    <t>304343</t>
  </si>
  <si>
    <t>-1423410016</t>
  </si>
  <si>
    <t>50</t>
  </si>
  <si>
    <t>1050866262</t>
  </si>
  <si>
    <t>30</t>
  </si>
  <si>
    <t>734162010.S</t>
  </si>
  <si>
    <t>1053788761</t>
  </si>
  <si>
    <t>31</t>
  </si>
  <si>
    <t>422010001200.S</t>
  </si>
  <si>
    <t>-1074120556</t>
  </si>
  <si>
    <t>734162020.S</t>
  </si>
  <si>
    <t>-807577416</t>
  </si>
  <si>
    <t>33</t>
  </si>
  <si>
    <t>422010001400.S</t>
  </si>
  <si>
    <t>-1416226305</t>
  </si>
  <si>
    <t>92</t>
  </si>
  <si>
    <t>734173414.S</t>
  </si>
  <si>
    <t>-670803488</t>
  </si>
  <si>
    <t>93</t>
  </si>
  <si>
    <t>319430000500.S</t>
  </si>
  <si>
    <t>-1545125766</t>
  </si>
  <si>
    <t>94</t>
  </si>
  <si>
    <t>734173416.S</t>
  </si>
  <si>
    <t>-717829545</t>
  </si>
  <si>
    <t>95</t>
  </si>
  <si>
    <t>319430000600.S</t>
  </si>
  <si>
    <t>1657702327</t>
  </si>
  <si>
    <t>96</t>
  </si>
  <si>
    <t>734173417.S</t>
  </si>
  <si>
    <t>-1184222045</t>
  </si>
  <si>
    <t>97</t>
  </si>
  <si>
    <t>319430000700.S</t>
  </si>
  <si>
    <t>-1754466783</t>
  </si>
  <si>
    <t>98</t>
  </si>
  <si>
    <t>734173418.S</t>
  </si>
  <si>
    <t>334166049</t>
  </si>
  <si>
    <t>99</t>
  </si>
  <si>
    <t>319430000800.S</t>
  </si>
  <si>
    <t>1915610022</t>
  </si>
  <si>
    <t>100</t>
  </si>
  <si>
    <t>734173421.S</t>
  </si>
  <si>
    <t>-702946453</t>
  </si>
  <si>
    <t>101</t>
  </si>
  <si>
    <t>319430000900.S</t>
  </si>
  <si>
    <t>-1187013800</t>
  </si>
  <si>
    <t>102</t>
  </si>
  <si>
    <t>734173422.S</t>
  </si>
  <si>
    <t>135612841</t>
  </si>
  <si>
    <t>103</t>
  </si>
  <si>
    <t>319430001000.S</t>
  </si>
  <si>
    <t>-195263163</t>
  </si>
  <si>
    <t>734192025.S</t>
  </si>
  <si>
    <t>-889131665</t>
  </si>
  <si>
    <t>21</t>
  </si>
  <si>
    <t>422810002400.S</t>
  </si>
  <si>
    <t>-413000595</t>
  </si>
  <si>
    <t>79</t>
  </si>
  <si>
    <t>734192030.S</t>
  </si>
  <si>
    <t>1032664662</t>
  </si>
  <si>
    <t>80</t>
  </si>
  <si>
    <t>422810002500.S</t>
  </si>
  <si>
    <t>480153385</t>
  </si>
  <si>
    <t>24</t>
  </si>
  <si>
    <t>734192035.S</t>
  </si>
  <si>
    <t>-1127177487</t>
  </si>
  <si>
    <t>25</t>
  </si>
  <si>
    <t>422810002600.S</t>
  </si>
  <si>
    <t>1316637853</t>
  </si>
  <si>
    <t>26</t>
  </si>
  <si>
    <t>734192040.S</t>
  </si>
  <si>
    <t>1222408965</t>
  </si>
  <si>
    <t>27</t>
  </si>
  <si>
    <t>422810002700.S</t>
  </si>
  <si>
    <t>-525189796</t>
  </si>
  <si>
    <t>36</t>
  </si>
  <si>
    <t>734192110.S</t>
  </si>
  <si>
    <t>-1590455839</t>
  </si>
  <si>
    <t>37</t>
  </si>
  <si>
    <t>422820002300.S</t>
  </si>
  <si>
    <t>35619953</t>
  </si>
  <si>
    <t>40</t>
  </si>
  <si>
    <t>734192120.S</t>
  </si>
  <si>
    <t>144142131</t>
  </si>
  <si>
    <t>41</t>
  </si>
  <si>
    <t>422820002500.S</t>
  </si>
  <si>
    <t>-1222726709</t>
  </si>
  <si>
    <t>90</t>
  </si>
  <si>
    <t>734209126.S</t>
  </si>
  <si>
    <t>-308251632</t>
  </si>
  <si>
    <t>91</t>
  </si>
  <si>
    <t>197369</t>
  </si>
  <si>
    <t>-874130893</t>
  </si>
  <si>
    <t>58</t>
  </si>
  <si>
    <t>734213250.S</t>
  </si>
  <si>
    <t>-2000347018</t>
  </si>
  <si>
    <t>59</t>
  </si>
  <si>
    <t>89000</t>
  </si>
  <si>
    <t>Flexvent 1/2, připojení R 1/2"</t>
  </si>
  <si>
    <t>-2115405011</t>
  </si>
  <si>
    <t>72</t>
  </si>
  <si>
    <t>734223160.S</t>
  </si>
  <si>
    <t>-1330126820</t>
  </si>
  <si>
    <t>73</t>
  </si>
  <si>
    <t>1401706</t>
  </si>
  <si>
    <t>-1794205726</t>
  </si>
  <si>
    <t>42</t>
  </si>
  <si>
    <t>734224009.S</t>
  </si>
  <si>
    <t>-48999311</t>
  </si>
  <si>
    <t>43</t>
  </si>
  <si>
    <t>551210044700.S</t>
  </si>
  <si>
    <t>-1277932469</t>
  </si>
  <si>
    <t>22</t>
  </si>
  <si>
    <t>734224012.S</t>
  </si>
  <si>
    <t>-1255039743</t>
  </si>
  <si>
    <t>23</t>
  </si>
  <si>
    <t>551210044800.S</t>
  </si>
  <si>
    <t>-1406214753</t>
  </si>
  <si>
    <t>18</t>
  </si>
  <si>
    <t>734224018.S</t>
  </si>
  <si>
    <t>-1835718439</t>
  </si>
  <si>
    <t>19</t>
  </si>
  <si>
    <t>551210045000.S</t>
  </si>
  <si>
    <t>354027613</t>
  </si>
  <si>
    <t>38</t>
  </si>
  <si>
    <t>734240010.S</t>
  </si>
  <si>
    <t>-807047119</t>
  </si>
  <si>
    <t>39</t>
  </si>
  <si>
    <t>551190001000.S</t>
  </si>
  <si>
    <t>97910591</t>
  </si>
  <si>
    <t>34</t>
  </si>
  <si>
    <t>734240020.S</t>
  </si>
  <si>
    <t>1935046164</t>
  </si>
  <si>
    <t>35</t>
  </si>
  <si>
    <t>551190001200.S</t>
  </si>
  <si>
    <t>-472533030</t>
  </si>
  <si>
    <t>60</t>
  </si>
  <si>
    <t>734291340.S</t>
  </si>
  <si>
    <t>-380923006</t>
  </si>
  <si>
    <t>61</t>
  </si>
  <si>
    <t>422010002300.S</t>
  </si>
  <si>
    <t>1411513740</t>
  </si>
  <si>
    <t>70</t>
  </si>
  <si>
    <t>235311528</t>
  </si>
  <si>
    <t>71</t>
  </si>
  <si>
    <t>68616266</t>
  </si>
  <si>
    <t>28</t>
  </si>
  <si>
    <t>734291360.S</t>
  </si>
  <si>
    <t>-119260391</t>
  </si>
  <si>
    <t>29</t>
  </si>
  <si>
    <t>422010003300.S</t>
  </si>
  <si>
    <t>1267524352</t>
  </si>
  <si>
    <t>51</t>
  </si>
  <si>
    <t>734411111.S</t>
  </si>
  <si>
    <t>1531235101</t>
  </si>
  <si>
    <t>46</t>
  </si>
  <si>
    <t>734412430.S</t>
  </si>
  <si>
    <t>1420137957</t>
  </si>
  <si>
    <t>47</t>
  </si>
  <si>
    <t>3072161</t>
  </si>
  <si>
    <t>-1603808852</t>
  </si>
  <si>
    <t>52</t>
  </si>
  <si>
    <t>734412430.S.1</t>
  </si>
  <si>
    <t>-1608349848</t>
  </si>
  <si>
    <t>53</t>
  </si>
  <si>
    <t>3072161.1</t>
  </si>
  <si>
    <t>-1788428515</t>
  </si>
  <si>
    <t>54</t>
  </si>
  <si>
    <t>734421130.S</t>
  </si>
  <si>
    <t>1656198799</t>
  </si>
  <si>
    <t>55</t>
  </si>
  <si>
    <t>388410000300.S</t>
  </si>
  <si>
    <t>-1663096989</t>
  </si>
  <si>
    <t>56</t>
  </si>
  <si>
    <t>551290000100.S</t>
  </si>
  <si>
    <t>-58162021</t>
  </si>
  <si>
    <t>57</t>
  </si>
  <si>
    <t>551240012200.S</t>
  </si>
  <si>
    <t>-1610589995</t>
  </si>
  <si>
    <t>154</t>
  </si>
  <si>
    <t>998734203.S</t>
  </si>
  <si>
    <t>-279405976</t>
  </si>
  <si>
    <t>783</t>
  </si>
  <si>
    <t>130</t>
  </si>
  <si>
    <t>783424141.S</t>
  </si>
  <si>
    <t>-1736375807</t>
  </si>
  <si>
    <t>126</t>
  </si>
  <si>
    <t>783424741.S</t>
  </si>
  <si>
    <t>-984237656</t>
  </si>
  <si>
    <t>129</t>
  </si>
  <si>
    <t>783425151.S</t>
  </si>
  <si>
    <t>504638666</t>
  </si>
  <si>
    <t>128</t>
  </si>
  <si>
    <t>783425751.S</t>
  </si>
  <si>
    <t>-1103935634</t>
  </si>
  <si>
    <t>132</t>
  </si>
  <si>
    <t>783426161.S</t>
  </si>
  <si>
    <t>-1768755561</t>
  </si>
  <si>
    <t>131</t>
  </si>
  <si>
    <t>783426761.S</t>
  </si>
  <si>
    <t>-1262416806</t>
  </si>
  <si>
    <t>Práce a dodávky M</t>
  </si>
  <si>
    <t>23-M</t>
  </si>
  <si>
    <t>143</t>
  </si>
  <si>
    <t>230120001.S</t>
  </si>
  <si>
    <t>1517774349</t>
  </si>
  <si>
    <t>144</t>
  </si>
  <si>
    <t>230120020.S</t>
  </si>
  <si>
    <t>-1427738617</t>
  </si>
  <si>
    <t>145</t>
  </si>
  <si>
    <t>230120046.S</t>
  </si>
  <si>
    <t>-1743521439</t>
  </si>
  <si>
    <t>148</t>
  </si>
  <si>
    <t>230170003.S</t>
  </si>
  <si>
    <t>úsek</t>
  </si>
  <si>
    <t>708275303</t>
  </si>
  <si>
    <t>149</t>
  </si>
  <si>
    <t>230170013.S</t>
  </si>
  <si>
    <t>-467311917</t>
  </si>
  <si>
    <t>95-M</t>
  </si>
  <si>
    <t>147</t>
  </si>
  <si>
    <t>950401003.S</t>
  </si>
  <si>
    <t>2070828099</t>
  </si>
  <si>
    <t>HZS</t>
  </si>
  <si>
    <t>146</t>
  </si>
  <si>
    <t>HZS000114.S</t>
  </si>
  <si>
    <t>hod</t>
  </si>
  <si>
    <t>512</t>
  </si>
  <si>
    <t>-1423071585</t>
  </si>
  <si>
    <t>Místo:</t>
  </si>
  <si>
    <t>Datum:</t>
  </si>
  <si>
    <t>Objednavatel:</t>
  </si>
  <si>
    <t>Zhotovitel:</t>
  </si>
  <si>
    <t>Zpracovatel:</t>
  </si>
  <si>
    <t>Základ daně</t>
  </si>
  <si>
    <t>Výška daně</t>
  </si>
  <si>
    <t>Zpracovatel</t>
  </si>
  <si>
    <t>Datum a podpis:</t>
  </si>
  <si>
    <t>Razítko</t>
  </si>
  <si>
    <t>Objednavatel</t>
  </si>
  <si>
    <t>Zhotovitel</t>
  </si>
  <si>
    <t>REKAPITULACE OBJEKTŮ STAVBY</t>
  </si>
  <si>
    <t>Náklady z rozpočtů</t>
  </si>
  <si>
    <t>&gt;&gt;  skryté sloupce  &lt;&lt;</t>
  </si>
  <si>
    <t>Sazba daně</t>
  </si>
  <si>
    <t>REKAPITULACE ROZPOČTU</t>
  </si>
  <si>
    <t>Kód dílu - Popis</t>
  </si>
  <si>
    <t xml:space="preserve">    713 - Izolace tepelné</t>
  </si>
  <si>
    <t xml:space="preserve">    722 - Zdravotechnika - vnitřní vodovod</t>
  </si>
  <si>
    <t xml:space="preserve">    732 - Ústřední topení - strojovna</t>
  </si>
  <si>
    <t xml:space="preserve">    733 - Ústřední topení - rozvodné potrubí</t>
  </si>
  <si>
    <t xml:space="preserve">    731 - Ústřední topení - kotelna</t>
  </si>
  <si>
    <t xml:space="preserve">    783 - Nátěry</t>
  </si>
  <si>
    <t xml:space="preserve">    23-M - Montáže potrubí</t>
  </si>
  <si>
    <t xml:space="preserve">    95-M - Revize</t>
  </si>
  <si>
    <t>HZS - Hodinové zúčtovací sazby</t>
  </si>
  <si>
    <t>Množství</t>
  </si>
  <si>
    <t>CZK</t>
  </si>
  <si>
    <t>Cena bez DPH [CZK]</t>
  </si>
  <si>
    <t>Návod na vyplnění</t>
  </si>
  <si>
    <t>Izolace tepelné</t>
  </si>
  <si>
    <t>Montáž izolace tepelné potrubí a ohybů pásy s Al fólií připevněnými ocelovým drátem jednovrstvá</t>
  </si>
  <si>
    <t>Montáž trubic z PE, tl.30 mm, vnitřní průměr do 38 mm</t>
  </si>
  <si>
    <t>Přesun hmot pro izolace tepelné v objektech výšky nad 6 m do 12 m</t>
  </si>
  <si>
    <t>Zdravotechnika - vnitřní vodovod</t>
  </si>
  <si>
    <t>Montáž kulového kohoutu závitového přímého pro vodu G 1</t>
  </si>
  <si>
    <t>Kulový uzávěr pro vodu 1", niklovaná mosaz</t>
  </si>
  <si>
    <t>Montáž vodovodního filtru závitového G 1</t>
  </si>
  <si>
    <t>Filtr závitový na vodu 1", FF, PN 20, mosaz</t>
  </si>
  <si>
    <t>Montáž vodoměru závitového jednovtokového suchoběžného G 1</t>
  </si>
  <si>
    <t>Vodoměr impulzní závitový 1" M, mosazný</t>
  </si>
  <si>
    <t>Montáž úpravny vody pro doplňování topných systémů</t>
  </si>
  <si>
    <t>úpravna vody pro otopnou soustavu s výkonem do 1200 kW, objem soustavy do 20 m3</t>
  </si>
  <si>
    <t>Přesun hmot pro vnitřní vodovod v objektech výšky nad 6 do 12 m</t>
  </si>
  <si>
    <t>Ústřední topení - kotelna</t>
  </si>
  <si>
    <t xml:space="preserve">    734 - Ústřední topení - armatury</t>
  </si>
  <si>
    <t>Příplatek k ceně za 1 m nerezového komína dvouplášťového DN 300 mm, výšky nad 8 do 18 m</t>
  </si>
  <si>
    <t>Kouřovod nerezový dvouplášťový DN 300 mm,</t>
  </si>
  <si>
    <t>Přesun hmot pro kotelny umístěné ve výšce (hloubce) nad 6 do 12 m</t>
  </si>
  <si>
    <t>Ústřední topení - strojovna</t>
  </si>
  <si>
    <t>Montáž rozdělovače a sběrače, průtok Q 65 m3/h</t>
  </si>
  <si>
    <t>Rozdělovač, troubka DN 250, max. průtok 65 m3/hod, provozní teplota 110°C, přetlak 0,6 Mpa, 6x vývod, 1x vypouštění, 1x teploměr, 1x tlakoměr</t>
  </si>
  <si>
    <t>Sběrač, troubka DN 250, max. průtok 65 m3/hod, provozní teplota 110°C, přetlak 0,6 Mpa, 6x vývod, 1x vypouštění, 1x teploměr, 1x tlakoměr</t>
  </si>
  <si>
    <t>Pevný stojan modul 200 mm, výška 200 - 800 mm pro rozdělovače a sběrače</t>
  </si>
  <si>
    <t>Montáž expanzní nádoby tlak do 6 bar s membránou 80 l</t>
  </si>
  <si>
    <t>Doplňovací zařízení s čerpadlem, do 10 bar/30st.C, výkon max. 180 l/hod</t>
  </si>
  <si>
    <t>Montáž kompresoru</t>
  </si>
  <si>
    <t>Kompresor pro čištění výměníku tepla, umístěný na nádobě, příkon 230 V</t>
  </si>
  <si>
    <t>Montáž čerpadla (do potrubí) oběhového spirálového DN 25</t>
  </si>
  <si>
    <t>Montáž čerpadla (do potrubí) oběhového spirálového DN 50</t>
  </si>
  <si>
    <t>Montáž čerpadla (do potrubí) oběhového spirálového DN 65</t>
  </si>
  <si>
    <t>Montáž čerpadla (do potrubí) oběhového spirálového DN 80</t>
  </si>
  <si>
    <t>Přesun hmot pro strojovnu v objektech výšky nad 6 m do 12 m</t>
  </si>
  <si>
    <t>Ústřední topení - rozvodné potrubí</t>
  </si>
  <si>
    <t>Potrubí z trubek závitových ocelových bezešvých běžných středotlakých DN 25</t>
  </si>
  <si>
    <t>Potrubí z trubek závitových ocelových bezešvých běžných středotlakých DN 25, přídavek na tvarovky</t>
  </si>
  <si>
    <t>Potrubí z trubek závitových ocelových bezešvých běžných středotlakých DN 40</t>
  </si>
  <si>
    <t>Potrubí z trubek závitových ocelových bezešvých běžných středotlakých DN 40, přídavek na tvarovky</t>
  </si>
  <si>
    <t>Potrubí z trubek závitových ocelových bezešvých běžných středotlakých DN 50</t>
  </si>
  <si>
    <t>Potrubí z trubek závitových ocelových bezešvých běžných středotlakých DN 50, přídavek na tvarovky</t>
  </si>
  <si>
    <t>Potrubí z trubek hladkých bezešvých nízkotlakých průměr 89/3,6</t>
  </si>
  <si>
    <t>Potrubí z trubek hladkých bezešvých nízkotlakých průměr 89/3,6, přídavek na tvarovky</t>
  </si>
  <si>
    <t>Potrubí z trubek hladkých bezešvých nízkotlakých průměr 108/4,0</t>
  </si>
  <si>
    <t>Potrubí z trubek hladkých bezešvých nízkotlakých průměr 139/4,0</t>
  </si>
  <si>
    <t>Potrubí z trubek hladkých bezešvých nízkotlakých průměr 139/4,0, přídavek na tvarovky</t>
  </si>
  <si>
    <t>Potrubí z trubek hladkých bezešvých nízkotlakých průměr 168/4,0</t>
  </si>
  <si>
    <t>Potrubí z trubek hladkých bezešvých nízkotlakých průměr 168/4,0, přídavek na tvarovky</t>
  </si>
  <si>
    <t>Přesun hmot pro rozvody potrubí v objektech výšky nad 6 do 24 m</t>
  </si>
  <si>
    <t>Ústřední topení - armatury</t>
  </si>
  <si>
    <t>Montáž armatury přírubové se dvěma přírubami PN 1,6 DN 125</t>
  </si>
  <si>
    <t>Montáž armatury přírubové se třemi přírubami PN 1,6 DN 40</t>
  </si>
  <si>
    <t>ESB11100400 - Ventil směšovací 3-cestný 3F 40, DN40, Kvs 44</t>
  </si>
  <si>
    <t>ESB12550100 - Servomotor 92P 24V/15Nm, (rotace 90°)</t>
  </si>
  <si>
    <t>Montáž armatury přírubové se třemi přírubami PN 1,6 DN 80</t>
  </si>
  <si>
    <t>ESB11101000 - Ventil směšovací 3-cestný 3F 80, DN80, Kvs 150</t>
  </si>
  <si>
    <t>Montáž filtru přírubového DN 80</t>
  </si>
  <si>
    <t>Přírubový filtr na vodu DN 80, dl. 310 mm, tělo a víčko litina, sítko ocel, EPDM</t>
  </si>
  <si>
    <t>Montáž filtru přírubového DN 125</t>
  </si>
  <si>
    <t>Přírubový filtr na vodu DN 125, dl. 400 mm, tělo a víčko litina, sítko ocel, EPDM</t>
  </si>
  <si>
    <t>Přírubový spoj PN 1,6/I, 200 °C DN 50</t>
  </si>
  <si>
    <t>Příruba krková přivařovací DN 50, PN6, D 60,3 mm, EN 1092-1</t>
  </si>
  <si>
    <t>Přírubový spoj PN 1,6/I, 200 °C DN 65</t>
  </si>
  <si>
    <t>Příruba krková přivařovací DN 65, PN6, D 76,1 mm, EN 1092-1</t>
  </si>
  <si>
    <t>Přírubový spoj PN 1,6/I, 200 °C DN 80</t>
  </si>
  <si>
    <t>Příruba krková přivařovací DN 80, PN6, D 88,9 mm, EN 1092-1</t>
  </si>
  <si>
    <t>Přírubový spoj PN 1,6/I, 200 °C DN 100</t>
  </si>
  <si>
    <t>Příruba krková přivařovací DN 100, PN6, D 114,3 mm, EN 1092-1</t>
  </si>
  <si>
    <t>Přírubový spoj PN 1,6/I, 200 °C DN 125</t>
  </si>
  <si>
    <t>Příruba krková přivařovací DN 125, PN6, D 139,7 mm, EN 1092-1</t>
  </si>
  <si>
    <t>Přírubový spoj PN 1,6/I, 200 °C DN 150</t>
  </si>
  <si>
    <t>Příruba krková přivařovací DN 150, PN6, D 168,3 mm, EN 1092-1</t>
  </si>
  <si>
    <t>Montáž mezipřírubové uzavírací klapky DN 80</t>
  </si>
  <si>
    <t>Montáž mezipřírubové uzavírací klapky DN 100</t>
  </si>
  <si>
    <t>Mezipřírubová klapka uzavírací pro vodu DN 100, dl. 52 mm, litina, EPDM, FKM</t>
  </si>
  <si>
    <t>Montáž mezipřírubové uzavírací klapky DN 125</t>
  </si>
  <si>
    <t>Mezipřírubová klapka uzavírací pro vodu DN 125, dl. 56 mm, litina, EPDM, FKM</t>
  </si>
  <si>
    <t>Montáž mezipřírubové uzavírací klapky DN 150</t>
  </si>
  <si>
    <t>Mezipřírubová klapka uzavírací pro vodu DN 150, dl. 56 mm, litina, EPDM, FKM</t>
  </si>
  <si>
    <t>Montáž zpětné klapky přírubové DN 80</t>
  </si>
  <si>
    <t>Klapka přírubová zpětná DN 80, dl. 140 mm, nerez ocel, NBR</t>
  </si>
  <si>
    <t>Montáž zpětné klapky přírubové DN 125</t>
  </si>
  <si>
    <t>Klapka přírubová zpětná DN 125, dl. 200 mm, nerez ocel, NBR</t>
  </si>
  <si>
    <t>Montáž závitové armatury se 3 závity G 5/4</t>
  </si>
  <si>
    <t>Montáž ventilu odvzdušňovacího závitového automatického G 1/2</t>
  </si>
  <si>
    <t>Montáž vyvažovacího ventilu přímého pro topení DN 50</t>
  </si>
  <si>
    <t>Montáž kulového kohoutu závitového G 3/4</t>
  </si>
  <si>
    <t>Kulový ventil 3/4”, páčka chrom</t>
  </si>
  <si>
    <t>Montáž kulového kohoutu závitového G 1</t>
  </si>
  <si>
    <t>Kulový ventil 1”, páčka chrom</t>
  </si>
  <si>
    <t>Montáž kulového kohoutu závitového G 6/4</t>
  </si>
  <si>
    <t>Kulový ventil 1 1/2”, páčka chrom</t>
  </si>
  <si>
    <t>Montáž zpětné klapky závitové G 1</t>
  </si>
  <si>
    <t>Zpětná klapka vodorovná závitová 1", PN 10, pro vodu, mosaz</t>
  </si>
  <si>
    <t>Montáž zpětné klapky závitové G 6/4</t>
  </si>
  <si>
    <t>Zpětná klapka vodorovná závitová 6/4", PN 10, pro vodu, mosaz</t>
  </si>
  <si>
    <t>Montáž filtru závitového G 1</t>
  </si>
  <si>
    <t>Montáž filtru závitového G 1 1/2</t>
  </si>
  <si>
    <t>Filtr závitový na vodu 6/4", FF, PN 20, mosaz</t>
  </si>
  <si>
    <t>Teploměr technický s ochranným pouzdrem - přímý typ 160 prov."A"</t>
  </si>
  <si>
    <t>Montáž měřiče tepla kompaktního Qn=50 m3/h, DN80, snímač 1,5 m dálkový odpočet</t>
  </si>
  <si>
    <t>Měřič tepla, ultrazvukový DN80, q= 50 m3/h, vyhodnocovací jednotka, dálkový odpočet</t>
  </si>
  <si>
    <t>Montáž měřiče tepla kompaktního Qn=100 m3/h, DN125, snímač 1,5 m dálkový odpočet</t>
  </si>
  <si>
    <t>Měřič tepla, ultrazvukový DN125, q= 100 m3/h, vyhodnocovací jednotka, dálkový odpočet</t>
  </si>
  <si>
    <t>Montáž tlakoměru deformačního kruhového 0-10 MPa průměr 160</t>
  </si>
  <si>
    <t>Tlakoměr deformační kruhový d 160 mm</t>
  </si>
  <si>
    <t>Kondenzační smyčka zahnutá PN 250, k přivaření M20x1,5 mm</t>
  </si>
  <si>
    <t>Kohout tlakoměrový obyčejný M 20x1,5 mm</t>
  </si>
  <si>
    <t>Přesun hmot pro armatury v objektech výšky nad 6 do 24 m</t>
  </si>
  <si>
    <t>Nátěry</t>
  </si>
  <si>
    <t>Nátěry kov.potř.a armatur v kanálech a šachtách syntetické potrubí do DN 50 mm dvojnás. se základním nátěrem - 105µm</t>
  </si>
  <si>
    <t>Nátěry kov.potř.a armatur v kanálech a šachtách syntetické potrubí do DN 50 mm základní - 35µm</t>
  </si>
  <si>
    <t>Nátěry kov.potř.a armatur v kanálech a šachtách syntetické potrubí do DN 100 mm dvojnásobné se základním nátěrem - 105µm</t>
  </si>
  <si>
    <t>Nátěry kov.potř.a armatur v kanálech a šachtách syntetické potrubí do DN 100 mm základní - 35µm</t>
  </si>
  <si>
    <t>Nátěry kov.potr.a armatur v kanálech a šachtách syntetické do DN 150 mm barvy bílé dvojnás. se základním nátěrem</t>
  </si>
  <si>
    <t>Nátěry kov.potř.a armatur v kanálech a šachtách syntetické potrubí do DN 150 mm základní - 35µm</t>
  </si>
  <si>
    <t>Montáže potrubí</t>
  </si>
  <si>
    <t>Nastavení předpětí a rektifikace kompenzátorů do DN 100</t>
  </si>
  <si>
    <t>Odmašťování potrubí DN 100</t>
  </si>
  <si>
    <t>Čištění potrubí profoukáváním nebo proplachováním DN 100</t>
  </si>
  <si>
    <t>Příprava pro zkoušku těsnosti DN 100 - 125</t>
  </si>
  <si>
    <t>Zkouška těsnosti potrubí dle ČSN 13 0020 DN 100 - 125</t>
  </si>
  <si>
    <t>Revize</t>
  </si>
  <si>
    <t>Kontrola nízkotlak. kotelny o instalovaném výkonu nad 500 do 2 MW</t>
  </si>
  <si>
    <t>Hodinové zúčtovací sazby</t>
  </si>
  <si>
    <t>Stavebně montážní práce nejnáročnější na odbornost - prohlídky pracoviště a revize (Tr. 4) v rozsahu více než 8 hodin</t>
  </si>
  <si>
    <t>soub.</t>
  </si>
  <si>
    <t>Potrubní pouzdro 800 o tl. izolace 40 mm, DN 48, pro izolaci rozvodů tepla</t>
  </si>
  <si>
    <t>Potrubní pouzdro 800 o tl. izolace 80 mm, DN 89, pro izolaci rozvodů tepla</t>
  </si>
  <si>
    <t>Potrubní pouzdro 1000 o tl. izolace 100 mm, DN 114, pro izolaci rozvodů tepla</t>
  </si>
  <si>
    <t>Potrubní pouzdro 1000 o tl. izolace 100 mm, DN 140, pro izolaci rozvodů tepla</t>
  </si>
  <si>
    <t>Potrubní pouzdro 1000 o tl. izolace 100 mm, DN 169, pro izolaci rozvodů tepla</t>
  </si>
  <si>
    <t>Potrubní pouzdro 800 o tl. izolace 50 mm, DN 60, pro izolaci rozvodů tepla</t>
  </si>
  <si>
    <t>N 80, šedá, expanzní nádoba, 6 bar / 1,5 bar</t>
  </si>
  <si>
    <t>Čerpadlo s řídící kartou 25/0,5-8 R7</t>
  </si>
  <si>
    <t>Čerpadlo s řídící kartou 50/0,5-8 R7</t>
  </si>
  <si>
    <t>Čerpadlo s řídící kartou 50/0,5-12 R7</t>
  </si>
  <si>
    <t>Čerpadlo s řídící kartou 65/0,5-6 R7</t>
  </si>
  <si>
    <t>Čerpadlo s řídící kartou 80/0,5-12 PN6</t>
  </si>
  <si>
    <t>Ventil vyvažovací přírubový přímý DN 125, s měřícími ventilky pro měření tlakové diference</t>
  </si>
  <si>
    <t>Ventil 4017 M DN 50, šikmý, vyvažovací, s měřící clonou pro měření tlakové diference, s měřícími ventilky, hrdlo x hrdlo</t>
  </si>
  <si>
    <t>Filtr závitový pro stlačený vzduch AF.570 Std, 1"</t>
  </si>
  <si>
    <t>základní</t>
  </si>
  <si>
    <t>snížená</t>
  </si>
  <si>
    <t>REKAPITULACE KOTELNY</t>
  </si>
  <si>
    <t>Změnit lze pouze buňky se žlutým podtržením!
1) na prvním listu rekapitulace kotelny vyplňte hlášení
    a) Rekapitulace kotelny
       - Údaje o zhotoviteli
         (přenáší se do ostatních výkazů na dalších listech)
    b) Rekapitulace stavebních objektů
       - Ostatní požadované náklady
2) na vybraných listech vyplňte výkaz
    a) Krycí list
       - Údaje o zhotoviteli, pokud se liší od údajů o zhotoviteli uvedených v rekapitulaci stavby.
         (údaje se přenesou do ostatních výkazů na listu)
    (b) Rekapitulace rozpočtu
       - Další požadované náklady
    c) Celkové náklady stavby
       - ceny za jednotlivé položky
       - množství, pokud je podtrženo žlutě
       - a případně poznámku (ta je ve skrytém sloupci).</t>
  </si>
  <si>
    <t>ACe/Plus 25x35 trubka</t>
  </si>
  <si>
    <r>
      <t xml:space="preserve">Mezipřírubová klapka uzavírací pro vodu DN 80, dl. 46 mm, litina, </t>
    </r>
    <r>
      <rPr>
        <i/>
        <sz val="9"/>
        <color theme="3"/>
        <rFont val="Arial CE"/>
        <family val="2"/>
      </rPr>
      <t>EPDM</t>
    </r>
    <r>
      <rPr>
        <i/>
        <sz val="9"/>
        <color rgb="FF0000FF"/>
        <rFont val="Arial CE"/>
        <family val="2"/>
      </rPr>
      <t>, FKM</t>
    </r>
  </si>
  <si>
    <t>Pila Hrachovec - TUV</t>
  </si>
  <si>
    <t>ESB12520100 - Servopohon proporcionální, 24 VAC/DC, 6Nm, 15/30/60/120s</t>
  </si>
  <si>
    <t>Základní nádoba VG 1000/740, šedá</t>
  </si>
  <si>
    <t>řídící jednotka VS2-1/60 f, pressurization,deaeration,water make-up (nebo obdobná)</t>
  </si>
  <si>
    <t>Cena celkem bez DPH [CZK]</t>
  </si>
  <si>
    <t>Cena bez DPH v CZK</t>
  </si>
  <si>
    <t>J.cena bez DPH [CZK]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</si>
</sst>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sz val="10"/>
      <color rgb="FFFFFFFF"/>
      <name val="Arial CE"/>
      <family val="2"/>
    </font>
    <font>
      <b/>
      <sz val="10"/>
      <color rgb="FFFFFFFF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theme="3"/>
      <name val="Arial CE"/>
      <family val="2"/>
    </font>
    <font>
      <i/>
      <sz val="9"/>
      <name val="Arial CE"/>
      <family val="2"/>
    </font>
    <font>
      <b/>
      <sz val="12"/>
      <color rgb="FFFF0000"/>
      <name val="Arial CE"/>
      <family val="2"/>
    </font>
    <font>
      <b/>
      <sz val="10"/>
      <color rgb="FF00B0F0"/>
      <name val="Arial CE"/>
      <family val="2"/>
    </font>
    <font>
      <sz val="10"/>
      <color theme="0"/>
      <name val="Arial CE"/>
      <family val="2"/>
    </font>
    <font>
      <b/>
      <sz val="12"/>
      <color rgb="FF003366"/>
      <name val="Arial CE"/>
      <family val="2"/>
    </font>
    <font>
      <sz val="8"/>
      <color theme="0"/>
      <name val="Arial CE"/>
      <family val="2"/>
    </font>
    <font>
      <b/>
      <sz val="12"/>
      <color theme="0"/>
      <name val="Arial CE"/>
      <family val="2"/>
    </font>
    <font>
      <b/>
      <u val="double"/>
      <sz val="12"/>
      <color theme="0"/>
      <name val="Arial CE"/>
      <family val="2"/>
    </font>
    <font>
      <b/>
      <u val="double"/>
      <sz val="20"/>
      <color rgb="FF96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/>
      <right style="thin"/>
      <top style="hair">
        <color rgb="FF969696"/>
      </top>
      <bottom/>
    </border>
    <border>
      <left/>
      <right style="thin"/>
      <top style="hair">
        <color rgb="FF000000"/>
      </top>
      <bottom/>
    </border>
    <border>
      <left/>
      <right style="thin"/>
      <top/>
      <bottom style="hair">
        <color rgb="FF000000"/>
      </bottom>
    </border>
    <border>
      <left style="thin"/>
      <right/>
      <top/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4" borderId="0" xfId="0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167" fontId="22" fillId="0" borderId="21" xfId="0" applyNumberFormat="1" applyFont="1" applyBorder="1" applyAlignment="1" applyProtection="1">
      <alignment vertical="center"/>
      <protection locked="0"/>
    </xf>
    <xf numFmtId="4" fontId="22" fillId="2" borderId="21" xfId="0" applyNumberFormat="1" applyFont="1" applyFill="1" applyBorder="1" applyAlignment="1" applyProtection="1">
      <alignment vertical="center"/>
      <protection locked="0"/>
    </xf>
    <xf numFmtId="4" fontId="22" fillId="0" borderId="21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1" xfId="0" applyFont="1" applyBorder="1" applyAlignment="1" applyProtection="1">
      <alignment horizontal="center" vertical="center"/>
      <protection locked="0"/>
    </xf>
    <xf numFmtId="49" fontId="33" fillId="0" borderId="21" xfId="0" applyNumberFormat="1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left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Border="1" applyAlignment="1" applyProtection="1">
      <alignment vertical="center"/>
      <protection locked="0"/>
    </xf>
    <xf numFmtId="4" fontId="33" fillId="2" borderId="21" xfId="0" applyNumberFormat="1" applyFont="1" applyFill="1" applyBorder="1" applyAlignment="1" applyProtection="1">
      <alignment vertical="center"/>
      <protection locked="0"/>
    </xf>
    <xf numFmtId="4" fontId="33" fillId="0" borderId="21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2" fillId="2" borderId="21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36" fillId="0" borderId="21" xfId="0" applyFont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4" fontId="38" fillId="0" borderId="0" xfId="0" applyNumberFormat="1" applyFont="1"/>
    <xf numFmtId="4" fontId="39" fillId="0" borderId="0" xfId="0" applyNumberFormat="1" applyFont="1"/>
    <xf numFmtId="4" fontId="41" fillId="0" borderId="19" xfId="0" applyNumberFormat="1" applyFont="1" applyBorder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67" fontId="22" fillId="0" borderId="0" xfId="0" applyNumberFormat="1" applyFont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vertical="center"/>
    </xf>
    <xf numFmtId="164" fontId="40" fillId="0" borderId="0" xfId="0" applyNumberFormat="1" applyFont="1" applyAlignment="1">
      <alignment horizontal="right" vertical="center"/>
    </xf>
    <xf numFmtId="0" fontId="42" fillId="0" borderId="0" xfId="0" applyFont="1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4" fontId="44" fillId="0" borderId="0" xfId="0" applyNumberFormat="1" applyFont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2" xfId="0" applyFont="1" applyBorder="1"/>
    <xf numFmtId="0" fontId="0" fillId="0" borderId="22" xfId="0" applyBorder="1"/>
    <xf numFmtId="4" fontId="45" fillId="0" borderId="0" xfId="0" applyNumberFormat="1" applyFont="1" applyAlignment="1">
      <alignment vertical="center"/>
    </xf>
    <xf numFmtId="0" fontId="23" fillId="2" borderId="0" xfId="0" applyFont="1" applyFill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42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4" borderId="22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16" fontId="3" fillId="2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83">
      <selection activeCell="AN95" sqref="AN95:AP95"/>
    </sheetView>
  </sheetViews>
  <sheetFormatPr defaultColWidth="8.7109375" defaultRowHeight="12"/>
  <cols>
    <col min="1" max="1" width="8.28125" style="0" customWidth="1"/>
    <col min="2" max="2" width="1.7109375" style="0" customWidth="1"/>
    <col min="3" max="3" width="4.0039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0039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00390625" style="0" hidden="1" customWidth="1"/>
    <col min="54" max="54" width="25.00390625" style="0" hidden="1" customWidth="1"/>
    <col min="55" max="55" width="21.7109375" style="0" hidden="1" customWidth="1"/>
    <col min="56" max="56" width="19.0039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7" customHeight="1">
      <c r="AR2" s="215" t="s">
        <v>520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13" t="s">
        <v>5</v>
      </c>
      <c r="BT2" s="13" t="s">
        <v>6</v>
      </c>
    </row>
    <row r="3" spans="2:72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5</v>
      </c>
      <c r="BT3" s="13" t="s">
        <v>6</v>
      </c>
    </row>
    <row r="4" spans="2:71" ht="25" customHeight="1">
      <c r="B4" s="16"/>
      <c r="D4" s="17" t="s">
        <v>680</v>
      </c>
      <c r="AR4" s="16"/>
      <c r="AS4" s="18" t="s">
        <v>7</v>
      </c>
      <c r="BE4" s="19" t="s">
        <v>536</v>
      </c>
      <c r="BS4" s="13" t="s">
        <v>8</v>
      </c>
    </row>
    <row r="5" spans="2:71" ht="12" customHeight="1">
      <c r="B5" s="16"/>
      <c r="D5" s="20" t="s">
        <v>9</v>
      </c>
      <c r="K5" s="191" t="s">
        <v>684</v>
      </c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R5" s="16"/>
      <c r="BE5" s="188" t="s">
        <v>681</v>
      </c>
      <c r="BS5" s="13" t="s">
        <v>5</v>
      </c>
    </row>
    <row r="6" spans="2:71" ht="37" customHeight="1">
      <c r="B6" s="16"/>
      <c r="D6" s="22" t="s">
        <v>10</v>
      </c>
      <c r="K6" s="193" t="s">
        <v>684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R6" s="16"/>
      <c r="BE6" s="189"/>
      <c r="BS6" s="13" t="s">
        <v>5</v>
      </c>
    </row>
    <row r="7" spans="2:71" ht="12" customHeight="1">
      <c r="B7" s="16"/>
      <c r="D7" s="23" t="s">
        <v>11</v>
      </c>
      <c r="K7" s="21" t="s">
        <v>1</v>
      </c>
      <c r="AK7" s="23" t="s">
        <v>12</v>
      </c>
      <c r="AN7" s="21" t="s">
        <v>1</v>
      </c>
      <c r="AR7" s="16"/>
      <c r="BE7" s="189"/>
      <c r="BS7" s="13" t="s">
        <v>5</v>
      </c>
    </row>
    <row r="8" spans="2:71" ht="12" customHeight="1">
      <c r="B8" s="16"/>
      <c r="D8" s="23" t="s">
        <v>506</v>
      </c>
      <c r="K8" s="21" t="s">
        <v>13</v>
      </c>
      <c r="AK8" s="23" t="s">
        <v>507</v>
      </c>
      <c r="AN8" s="187">
        <v>45385</v>
      </c>
      <c r="AR8" s="16"/>
      <c r="BE8" s="189"/>
      <c r="BS8" s="13" t="s">
        <v>5</v>
      </c>
    </row>
    <row r="9" spans="2:71" ht="14.5" customHeight="1">
      <c r="B9" s="16"/>
      <c r="AR9" s="16"/>
      <c r="BE9" s="189"/>
      <c r="BS9" s="13" t="s">
        <v>5</v>
      </c>
    </row>
    <row r="10" spans="2:71" ht="12" customHeight="1">
      <c r="B10" s="16"/>
      <c r="D10" s="23" t="s">
        <v>508</v>
      </c>
      <c r="AK10" s="23" t="s">
        <v>14</v>
      </c>
      <c r="AN10" s="21" t="s">
        <v>1</v>
      </c>
      <c r="AR10" s="16"/>
      <c r="BE10" s="189"/>
      <c r="BS10" s="13" t="s">
        <v>5</v>
      </c>
    </row>
    <row r="11" spans="2:71" ht="18.5" customHeight="1">
      <c r="B11" s="16"/>
      <c r="E11" s="21" t="s">
        <v>15</v>
      </c>
      <c r="AK11" s="23" t="s">
        <v>16</v>
      </c>
      <c r="AN11" s="21" t="s">
        <v>1</v>
      </c>
      <c r="AR11" s="16"/>
      <c r="BE11" s="189"/>
      <c r="BS11" s="13" t="s">
        <v>5</v>
      </c>
    </row>
    <row r="12" spans="2:71" ht="7" customHeight="1">
      <c r="B12" s="16"/>
      <c r="AR12" s="16"/>
      <c r="BE12" s="189"/>
      <c r="BS12" s="13" t="s">
        <v>5</v>
      </c>
    </row>
    <row r="13" spans="2:71" ht="12" customHeight="1">
      <c r="B13" s="16"/>
      <c r="D13" s="23" t="s">
        <v>509</v>
      </c>
      <c r="AK13" s="23" t="s">
        <v>14</v>
      </c>
      <c r="AN13" s="25" t="s">
        <v>17</v>
      </c>
      <c r="AR13" s="16"/>
      <c r="BE13" s="189"/>
      <c r="BS13" s="13" t="s">
        <v>5</v>
      </c>
    </row>
    <row r="14" spans="2:71" ht="13">
      <c r="B14" s="16"/>
      <c r="E14" s="194" t="s">
        <v>17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23" t="s">
        <v>16</v>
      </c>
      <c r="AN14" s="25" t="s">
        <v>17</v>
      </c>
      <c r="AR14" s="16"/>
      <c r="BE14" s="189"/>
      <c r="BS14" s="13" t="s">
        <v>5</v>
      </c>
    </row>
    <row r="15" spans="2:71" ht="7" customHeight="1">
      <c r="B15" s="16"/>
      <c r="AR15" s="16"/>
      <c r="BE15" s="189"/>
      <c r="BS15" s="13" t="s">
        <v>3</v>
      </c>
    </row>
    <row r="16" spans="2:71" ht="12" customHeight="1">
      <c r="B16" s="16"/>
      <c r="D16" s="23" t="s">
        <v>18</v>
      </c>
      <c r="AK16" s="23" t="s">
        <v>14</v>
      </c>
      <c r="AN16" s="21" t="s">
        <v>1</v>
      </c>
      <c r="AR16" s="16"/>
      <c r="BE16" s="189"/>
      <c r="BS16" s="13" t="s">
        <v>3</v>
      </c>
    </row>
    <row r="17" spans="2:71" ht="18.5" customHeight="1">
      <c r="B17" s="16"/>
      <c r="E17" s="21" t="s">
        <v>15</v>
      </c>
      <c r="AK17" s="23" t="s">
        <v>16</v>
      </c>
      <c r="AN17" s="21" t="s">
        <v>1</v>
      </c>
      <c r="AR17" s="16"/>
      <c r="BE17" s="189"/>
      <c r="BS17" s="13" t="s">
        <v>19</v>
      </c>
    </row>
    <row r="18" spans="2:71" ht="7" customHeight="1">
      <c r="B18" s="16"/>
      <c r="AR18" s="16"/>
      <c r="BE18" s="189"/>
      <c r="BS18" s="13" t="s">
        <v>5</v>
      </c>
    </row>
    <row r="19" spans="2:71" ht="12" customHeight="1">
      <c r="B19" s="16"/>
      <c r="D19" s="23" t="s">
        <v>510</v>
      </c>
      <c r="AK19" s="23" t="s">
        <v>14</v>
      </c>
      <c r="AN19" s="21" t="s">
        <v>1</v>
      </c>
      <c r="AR19" s="16"/>
      <c r="BE19" s="189"/>
      <c r="BS19" s="13" t="s">
        <v>5</v>
      </c>
    </row>
    <row r="20" spans="2:71" ht="18.5" customHeight="1">
      <c r="B20" s="16"/>
      <c r="E20" s="21" t="s">
        <v>15</v>
      </c>
      <c r="AK20" s="23" t="s">
        <v>16</v>
      </c>
      <c r="AN20" s="21" t="s">
        <v>1</v>
      </c>
      <c r="AR20" s="16"/>
      <c r="BE20" s="189"/>
      <c r="BS20" s="13" t="s">
        <v>19</v>
      </c>
    </row>
    <row r="21" spans="2:57" ht="7" customHeight="1">
      <c r="B21" s="16"/>
      <c r="AR21" s="16"/>
      <c r="BE21" s="189"/>
    </row>
    <row r="22" spans="2:57" ht="12" customHeight="1">
      <c r="B22" s="16"/>
      <c r="D22" s="23" t="s">
        <v>20</v>
      </c>
      <c r="AR22" s="16"/>
      <c r="BE22" s="189"/>
    </row>
    <row r="23" spans="2:57" ht="16.5" customHeight="1">
      <c r="B23" s="16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6"/>
      <c r="BE23" s="189"/>
    </row>
    <row r="24" spans="2:57" ht="7" customHeight="1">
      <c r="B24" s="16"/>
      <c r="AR24" s="16"/>
      <c r="BE24" s="189"/>
    </row>
    <row r="25" spans="2:57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9"/>
    </row>
    <row r="26" spans="2:57" s="1" customFormat="1" ht="26" customHeight="1">
      <c r="B26" s="28"/>
      <c r="D26" s="29" t="s">
        <v>21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7">
        <f>ROUND(AG94,2)</f>
        <v>0</v>
      </c>
      <c r="AL26" s="198"/>
      <c r="AM26" s="198"/>
      <c r="AN26" s="198"/>
      <c r="AO26" s="198"/>
      <c r="AR26" s="28"/>
      <c r="BE26" s="189"/>
    </row>
    <row r="27" spans="2:57" s="1" customFormat="1" ht="7" customHeight="1">
      <c r="B27" s="28"/>
      <c r="AR27" s="28"/>
      <c r="BE27" s="189"/>
    </row>
    <row r="28" spans="2:57" s="1" customFormat="1" ht="13">
      <c r="B28" s="28"/>
      <c r="L28" s="199" t="s">
        <v>521</v>
      </c>
      <c r="M28" s="199"/>
      <c r="N28" s="199"/>
      <c r="O28" s="199"/>
      <c r="P28" s="199"/>
      <c r="W28" s="199" t="s">
        <v>511</v>
      </c>
      <c r="X28" s="199"/>
      <c r="Y28" s="199"/>
      <c r="Z28" s="199"/>
      <c r="AA28" s="199"/>
      <c r="AB28" s="199"/>
      <c r="AC28" s="199"/>
      <c r="AD28" s="199"/>
      <c r="AE28" s="199"/>
      <c r="AK28" s="199" t="s">
        <v>512</v>
      </c>
      <c r="AL28" s="199"/>
      <c r="AM28" s="199"/>
      <c r="AN28" s="199"/>
      <c r="AO28" s="199"/>
      <c r="AR28" s="28"/>
      <c r="BE28" s="189"/>
    </row>
    <row r="29" spans="2:57" s="2" customFormat="1" ht="14.5" customHeight="1">
      <c r="B29" s="31"/>
      <c r="D29" s="23" t="s">
        <v>22</v>
      </c>
      <c r="F29" s="32" t="s">
        <v>678</v>
      </c>
      <c r="L29" s="202">
        <v>0.21</v>
      </c>
      <c r="M29" s="201"/>
      <c r="N29" s="201"/>
      <c r="O29" s="201"/>
      <c r="P29" s="201"/>
      <c r="Q29" s="33"/>
      <c r="R29" s="33"/>
      <c r="S29" s="33"/>
      <c r="T29" s="33"/>
      <c r="U29" s="33"/>
      <c r="V29" s="33"/>
      <c r="W29" s="200">
        <f>ROUND(AZ94,2)</f>
        <v>0</v>
      </c>
      <c r="X29" s="201"/>
      <c r="Y29" s="201"/>
      <c r="Z29" s="201"/>
      <c r="AA29" s="201"/>
      <c r="AB29" s="201"/>
      <c r="AC29" s="201"/>
      <c r="AD29" s="201"/>
      <c r="AE29" s="201"/>
      <c r="AF29" s="33"/>
      <c r="AG29" s="33"/>
      <c r="AH29" s="33"/>
      <c r="AI29" s="33"/>
      <c r="AJ29" s="33"/>
      <c r="AK29" s="200">
        <f>ROUND(AV94,2)</f>
        <v>0</v>
      </c>
      <c r="AL29" s="201"/>
      <c r="AM29" s="201"/>
      <c r="AN29" s="201"/>
      <c r="AO29" s="201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  <c r="BE29" s="190"/>
    </row>
    <row r="30" spans="2:57" s="2" customFormat="1" ht="14.5" customHeight="1">
      <c r="B30" s="31"/>
      <c r="F30" s="32" t="s">
        <v>679</v>
      </c>
      <c r="L30" s="202">
        <v>0.21</v>
      </c>
      <c r="M30" s="201"/>
      <c r="N30" s="201"/>
      <c r="O30" s="201"/>
      <c r="P30" s="201"/>
      <c r="Q30" s="33"/>
      <c r="R30" s="33"/>
      <c r="S30" s="33"/>
      <c r="T30" s="33"/>
      <c r="U30" s="33"/>
      <c r="V30" s="33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F30" s="33"/>
      <c r="AG30" s="33"/>
      <c r="AH30" s="33"/>
      <c r="AI30" s="33"/>
      <c r="AJ30" s="33"/>
      <c r="AK30" s="200">
        <f>ROUND(AW94,2)</f>
        <v>0</v>
      </c>
      <c r="AL30" s="201"/>
      <c r="AM30" s="201"/>
      <c r="AN30" s="201"/>
      <c r="AO30" s="201"/>
      <c r="AP30" s="33"/>
      <c r="AQ30" s="33"/>
      <c r="AR30" s="34"/>
      <c r="AS30" s="33"/>
      <c r="AT30" s="33"/>
      <c r="AU30" s="33"/>
      <c r="AV30" s="33"/>
      <c r="AW30" s="33"/>
      <c r="AX30" s="33"/>
      <c r="AY30" s="33"/>
      <c r="AZ30" s="33"/>
      <c r="BE30" s="190"/>
    </row>
    <row r="31" spans="2:57" s="2" customFormat="1" ht="14.5" customHeight="1" hidden="1">
      <c r="B31" s="31"/>
      <c r="F31" s="23" t="s">
        <v>24</v>
      </c>
      <c r="L31" s="211">
        <v>0.2</v>
      </c>
      <c r="M31" s="204"/>
      <c r="N31" s="204"/>
      <c r="O31" s="204"/>
      <c r="P31" s="204"/>
      <c r="W31" s="203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1"/>
      <c r="BE31" s="190"/>
    </row>
    <row r="32" spans="2:57" s="2" customFormat="1" ht="14.5" customHeight="1" hidden="1">
      <c r="B32" s="31"/>
      <c r="F32" s="23" t="s">
        <v>25</v>
      </c>
      <c r="L32" s="211">
        <v>0.2</v>
      </c>
      <c r="M32" s="204"/>
      <c r="N32" s="204"/>
      <c r="O32" s="204"/>
      <c r="P32" s="204"/>
      <c r="W32" s="203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1"/>
      <c r="BE32" s="190"/>
    </row>
    <row r="33" spans="2:57" s="2" customFormat="1" ht="14.5" customHeight="1" hidden="1">
      <c r="B33" s="31"/>
      <c r="F33" s="32" t="s">
        <v>26</v>
      </c>
      <c r="L33" s="202">
        <v>0</v>
      </c>
      <c r="M33" s="201"/>
      <c r="N33" s="201"/>
      <c r="O33" s="201"/>
      <c r="P33" s="201"/>
      <c r="Q33" s="33"/>
      <c r="R33" s="33"/>
      <c r="S33" s="33"/>
      <c r="T33" s="33"/>
      <c r="U33" s="33"/>
      <c r="V33" s="33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F33" s="33"/>
      <c r="AG33" s="33"/>
      <c r="AH33" s="33"/>
      <c r="AI33" s="33"/>
      <c r="AJ33" s="33"/>
      <c r="AK33" s="200">
        <v>0</v>
      </c>
      <c r="AL33" s="201"/>
      <c r="AM33" s="201"/>
      <c r="AN33" s="201"/>
      <c r="AO33" s="201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  <c r="BE33" s="190"/>
    </row>
    <row r="34" spans="2:57" s="1" customFormat="1" ht="7" customHeight="1">
      <c r="B34" s="28"/>
      <c r="AR34" s="28"/>
      <c r="BE34" s="189"/>
    </row>
    <row r="35" spans="2:44" s="1" customFormat="1" ht="26" customHeight="1">
      <c r="B35" s="28"/>
      <c r="C35" s="35"/>
      <c r="D35" s="36" t="s">
        <v>21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28</v>
      </c>
      <c r="U35" s="37"/>
      <c r="V35" s="37"/>
      <c r="W35" s="37"/>
      <c r="X35" s="207" t="s">
        <v>534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9">
        <f>SUM(AK26:AK33)</f>
        <v>0</v>
      </c>
      <c r="AL35" s="208"/>
      <c r="AM35" s="208"/>
      <c r="AN35" s="208"/>
      <c r="AO35" s="210"/>
      <c r="AP35" s="35"/>
      <c r="AQ35" s="35"/>
      <c r="AR35" s="28"/>
    </row>
    <row r="36" spans="2:44" s="1" customFormat="1" ht="7" customHeight="1">
      <c r="B36" s="28"/>
      <c r="AR36" s="28"/>
    </row>
    <row r="37" spans="2:44" s="1" customFormat="1" ht="14.5" customHeight="1">
      <c r="B37" s="28"/>
      <c r="AR37" s="28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8"/>
      <c r="D49" s="39" t="s">
        <v>29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513</v>
      </c>
      <c r="AI49" s="40"/>
      <c r="AJ49" s="40"/>
      <c r="AK49" s="40"/>
      <c r="AL49" s="40"/>
      <c r="AM49" s="40"/>
      <c r="AN49" s="40"/>
      <c r="AO49" s="40"/>
      <c r="AR49" s="2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3">
      <c r="B60" s="28"/>
      <c r="D60" s="41" t="s">
        <v>514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1" t="s">
        <v>515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1" t="s">
        <v>514</v>
      </c>
      <c r="AI60" s="30"/>
      <c r="AJ60" s="30"/>
      <c r="AK60" s="30"/>
      <c r="AL60" s="30"/>
      <c r="AM60" s="41" t="s">
        <v>515</v>
      </c>
      <c r="AN60" s="30"/>
      <c r="AO60" s="30"/>
      <c r="AR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">
      <c r="B64" s="28"/>
      <c r="D64" s="39" t="s">
        <v>516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517</v>
      </c>
      <c r="AI64" s="40"/>
      <c r="AJ64" s="40"/>
      <c r="AK64" s="40"/>
      <c r="AL64" s="40"/>
      <c r="AM64" s="40"/>
      <c r="AN64" s="40"/>
      <c r="AO64" s="40"/>
      <c r="AR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3">
      <c r="B75" s="28"/>
      <c r="D75" s="41" t="s">
        <v>514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1" t="s">
        <v>515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1" t="s">
        <v>514</v>
      </c>
      <c r="AI75" s="30"/>
      <c r="AJ75" s="30"/>
      <c r="AK75" s="30"/>
      <c r="AL75" s="30"/>
      <c r="AM75" s="41" t="s">
        <v>515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7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</row>
    <row r="81" spans="2:44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</row>
    <row r="82" spans="2:44" s="1" customFormat="1" ht="25" customHeight="1">
      <c r="B82" s="28"/>
      <c r="C82" s="17" t="s">
        <v>518</v>
      </c>
      <c r="AR82" s="28"/>
    </row>
    <row r="83" spans="2:44" s="1" customFormat="1" ht="7" customHeight="1">
      <c r="B83" s="28"/>
      <c r="AR83" s="28"/>
    </row>
    <row r="84" spans="2:44" s="3" customFormat="1" ht="12" customHeight="1">
      <c r="B84" s="46"/>
      <c r="C84" s="23" t="s">
        <v>9</v>
      </c>
      <c r="L84" s="3" t="str">
        <f>K5</f>
        <v>Pila Hrachovec - TUV</v>
      </c>
      <c r="AR84" s="46"/>
    </row>
    <row r="85" spans="2:44" s="4" customFormat="1" ht="37" customHeight="1">
      <c r="B85" s="47"/>
      <c r="C85" s="48" t="s">
        <v>10</v>
      </c>
      <c r="L85" s="221" t="str">
        <f>K6</f>
        <v>Pila Hrachovec - TUV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R85" s="47"/>
    </row>
    <row r="86" spans="2:44" s="1" customFormat="1" ht="7" customHeight="1">
      <c r="B86" s="28"/>
      <c r="AR86" s="28"/>
    </row>
    <row r="87" spans="2:44" s="1" customFormat="1" ht="12" customHeight="1">
      <c r="B87" s="28"/>
      <c r="C87" s="23" t="s">
        <v>506</v>
      </c>
      <c r="L87" s="49" t="str">
        <f>IF(K8="","",K8)</f>
        <v>Hrachovec</v>
      </c>
      <c r="AI87" s="23" t="s">
        <v>507</v>
      </c>
      <c r="AM87" s="223">
        <f>IF(AN8="","",AN8)</f>
        <v>45385</v>
      </c>
      <c r="AN87" s="223"/>
      <c r="AR87" s="28"/>
    </row>
    <row r="88" spans="2:44" s="1" customFormat="1" ht="7" customHeight="1">
      <c r="B88" s="28"/>
      <c r="AR88" s="28"/>
    </row>
    <row r="89" spans="2:56" s="1" customFormat="1" ht="15.25" customHeight="1">
      <c r="B89" s="28"/>
      <c r="C89" s="23" t="s">
        <v>508</v>
      </c>
      <c r="L89" s="3" t="str">
        <f>IF(E11="","",E11)</f>
        <v xml:space="preserve"> </v>
      </c>
      <c r="AI89" s="23" t="s">
        <v>18</v>
      </c>
      <c r="AM89" s="224" t="str">
        <f>IF(E17="","",E17)</f>
        <v xml:space="preserve"> </v>
      </c>
      <c r="AN89" s="225"/>
      <c r="AO89" s="225"/>
      <c r="AP89" s="225"/>
      <c r="AR89" s="28"/>
      <c r="AS89" s="226" t="s">
        <v>30</v>
      </c>
      <c r="AT89" s="227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5" customHeight="1">
      <c r="B90" s="28"/>
      <c r="C90" s="23" t="s">
        <v>509</v>
      </c>
      <c r="L90" s="3" t="str">
        <f>IF(E14="Vyplň údaj","",E14)</f>
        <v/>
      </c>
      <c r="AI90" s="23" t="s">
        <v>510</v>
      </c>
      <c r="AM90" s="224" t="str">
        <f>IF(E20="","",E20)</f>
        <v xml:space="preserve"> </v>
      </c>
      <c r="AN90" s="225"/>
      <c r="AO90" s="225"/>
      <c r="AP90" s="225"/>
      <c r="AR90" s="28"/>
      <c r="AS90" s="228"/>
      <c r="AT90" s="229"/>
      <c r="BD90" s="53"/>
    </row>
    <row r="91" spans="2:56" s="1" customFormat="1" ht="11" customHeight="1">
      <c r="B91" s="28"/>
      <c r="AR91" s="28"/>
      <c r="AS91" s="228"/>
      <c r="AT91" s="229"/>
      <c r="BD91" s="53"/>
    </row>
    <row r="92" spans="2:56" s="1" customFormat="1" ht="29.25" customHeight="1">
      <c r="B92" s="28"/>
      <c r="C92" s="216" t="s">
        <v>31</v>
      </c>
      <c r="D92" s="217"/>
      <c r="E92" s="217"/>
      <c r="F92" s="217"/>
      <c r="G92" s="217"/>
      <c r="H92" s="54"/>
      <c r="I92" s="218" t="s">
        <v>32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9" t="s">
        <v>535</v>
      </c>
      <c r="AH92" s="217"/>
      <c r="AI92" s="217"/>
      <c r="AJ92" s="217"/>
      <c r="AK92" s="217"/>
      <c r="AL92" s="217"/>
      <c r="AM92" s="217"/>
      <c r="AN92" s="218"/>
      <c r="AO92" s="217"/>
      <c r="AP92" s="220"/>
      <c r="AQ92" s="55" t="s">
        <v>33</v>
      </c>
      <c r="AR92" s="28"/>
      <c r="AS92" s="56" t="s">
        <v>34</v>
      </c>
      <c r="AT92" s="57" t="s">
        <v>35</v>
      </c>
      <c r="AU92" s="57" t="s">
        <v>36</v>
      </c>
      <c r="AV92" s="57" t="s">
        <v>37</v>
      </c>
      <c r="AW92" s="57" t="s">
        <v>38</v>
      </c>
      <c r="AX92" s="57" t="s">
        <v>39</v>
      </c>
      <c r="AY92" s="57" t="s">
        <v>40</v>
      </c>
      <c r="AZ92" s="57" t="s">
        <v>41</v>
      </c>
      <c r="BA92" s="57" t="s">
        <v>42</v>
      </c>
      <c r="BB92" s="57" t="s">
        <v>43</v>
      </c>
      <c r="BC92" s="57" t="s">
        <v>44</v>
      </c>
      <c r="BD92" s="58" t="s">
        <v>45</v>
      </c>
    </row>
    <row r="93" spans="2:56" s="1" customFormat="1" ht="11" customHeight="1">
      <c r="B93" s="28"/>
      <c r="AR93" s="28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5" customHeight="1">
      <c r="B94" s="60"/>
      <c r="C94" s="61" t="s">
        <v>519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/>
      <c r="AO94" s="214"/>
      <c r="AP94" s="214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 t="e">
        <f>ROUND(AU95,5)</f>
        <v>#REF!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46</v>
      </c>
      <c r="BT94" s="69" t="s">
        <v>47</v>
      </c>
      <c r="BV94" s="69" t="s">
        <v>48</v>
      </c>
      <c r="BW94" s="69" t="s">
        <v>4</v>
      </c>
      <c r="BX94" s="69" t="s">
        <v>49</v>
      </c>
      <c r="CL94" s="69" t="s">
        <v>1</v>
      </c>
    </row>
    <row r="95" spans="1:90" s="6" customFormat="1" ht="24.75" customHeight="1">
      <c r="A95" s="70"/>
      <c r="B95" s="71"/>
      <c r="C95" s="72"/>
      <c r="D95" s="212"/>
      <c r="E95" s="212"/>
      <c r="F95" s="212"/>
      <c r="G95" s="212"/>
      <c r="H95" s="212"/>
      <c r="I95" s="73"/>
      <c r="J95" s="212" t="s">
        <v>684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05">
        <f>'Položkový rozpočet TUV kotelny'!J28</f>
        <v>0</v>
      </c>
      <c r="AH95" s="206"/>
      <c r="AI95" s="206"/>
      <c r="AJ95" s="206"/>
      <c r="AK95" s="206"/>
      <c r="AL95" s="206"/>
      <c r="AM95" s="206"/>
      <c r="AN95" s="205"/>
      <c r="AO95" s="206"/>
      <c r="AP95" s="206"/>
      <c r="AQ95" s="74" t="s">
        <v>50</v>
      </c>
      <c r="AR95" s="71"/>
      <c r="AS95" s="75">
        <v>0</v>
      </c>
      <c r="AT95" s="76">
        <f>ROUND(SUM(AV95:AW95),2)</f>
        <v>0</v>
      </c>
      <c r="AU95" s="77" t="e">
        <f>'Položkový rozpočet TUV kotelny'!O127</f>
        <v>#REF!</v>
      </c>
      <c r="AV95" s="76">
        <f>'Položkový rozpočet TUV kotelny'!J31</f>
        <v>0</v>
      </c>
      <c r="AW95" s="76">
        <f>'Položkový rozpočet TUV kotelny'!J32</f>
        <v>0</v>
      </c>
      <c r="AX95" s="76">
        <f>'Položkový rozpočet TUV kotelny'!J33</f>
        <v>0</v>
      </c>
      <c r="AY95" s="76">
        <f>'Položkový rozpočet TUV kotelny'!J34</f>
        <v>0</v>
      </c>
      <c r="AZ95" s="76">
        <f>'Položkový rozpočet TUV kotelny'!F31</f>
        <v>0</v>
      </c>
      <c r="BA95" s="76">
        <f>'Položkový rozpočet TUV kotelny'!F32</f>
        <v>0</v>
      </c>
      <c r="BB95" s="76">
        <f>'Položkový rozpočet TUV kotelny'!F33</f>
        <v>0</v>
      </c>
      <c r="BC95" s="76">
        <f>'Položkový rozpočet TUV kotelny'!F34</f>
        <v>0</v>
      </c>
      <c r="BD95" s="78">
        <f>'Položkový rozpočet TUV kotelny'!F35</f>
        <v>0</v>
      </c>
      <c r="BT95" s="79" t="s">
        <v>51</v>
      </c>
      <c r="BU95" s="79" t="s">
        <v>52</v>
      </c>
      <c r="BV95" s="79" t="s">
        <v>48</v>
      </c>
      <c r="BW95" s="79" t="s">
        <v>4</v>
      </c>
      <c r="BX95" s="79" t="s">
        <v>49</v>
      </c>
      <c r="CL95" s="79" t="s">
        <v>1</v>
      </c>
    </row>
    <row r="96" spans="2:44" s="1" customFormat="1" ht="30" customHeight="1">
      <c r="B96" s="28"/>
      <c r="AR96" s="28"/>
    </row>
    <row r="97" spans="2:44" s="1" customFormat="1" ht="7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8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Q285"/>
  <sheetViews>
    <sheetView showGridLines="0" tabSelected="1" zoomScale="150" zoomScaleNormal="150" workbookViewId="0" topLeftCell="A268">
      <selection activeCell="I131" sqref="I131"/>
    </sheetView>
  </sheetViews>
  <sheetFormatPr defaultColWidth="8.7109375" defaultRowHeight="12"/>
  <cols>
    <col min="1" max="1" width="8.28125" style="0" customWidth="1"/>
    <col min="2" max="2" width="0.9921875" style="0" customWidth="1"/>
    <col min="3" max="3" width="4.00390625" style="0" customWidth="1"/>
    <col min="4" max="4" width="4.28125" style="0" customWidth="1"/>
    <col min="5" max="5" width="17.0039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hidden="1" customWidth="1"/>
    <col min="13" max="13" width="10.7109375" style="0" hidden="1" customWidth="1"/>
    <col min="14" max="14" width="9.28125" style="0" hidden="1" customWidth="1"/>
    <col min="15" max="20" width="14.00390625" style="0" hidden="1" customWidth="1"/>
    <col min="21" max="22" width="8.7109375" style="0" hidden="1" customWidth="1"/>
    <col min="23" max="44" width="9.28125" style="0" hidden="1" customWidth="1"/>
    <col min="45" max="49" width="8.7109375" style="0" hidden="1" customWidth="1"/>
  </cols>
  <sheetData>
    <row r="2" ht="37" customHeight="1">
      <c r="Y2" s="13" t="s">
        <v>4</v>
      </c>
    </row>
    <row r="3" spans="2:25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215" t="s">
        <v>520</v>
      </c>
      <c r="M3" s="192"/>
      <c r="N3" s="192"/>
      <c r="O3" s="192"/>
      <c r="P3" s="192"/>
      <c r="Q3" s="192"/>
      <c r="R3" s="192"/>
      <c r="S3" s="192"/>
      <c r="T3" s="192"/>
      <c r="Y3" s="13" t="s">
        <v>47</v>
      </c>
    </row>
    <row r="4" spans="2:25" ht="25" customHeight="1">
      <c r="B4" s="16"/>
      <c r="D4" s="17" t="s">
        <v>53</v>
      </c>
      <c r="K4" s="171"/>
      <c r="Y4" s="13" t="s">
        <v>3</v>
      </c>
    </row>
    <row r="5" spans="2:13" ht="7" customHeight="1">
      <c r="B5" s="16"/>
      <c r="K5" s="171"/>
      <c r="M5" s="80" t="s">
        <v>7</v>
      </c>
    </row>
    <row r="6" spans="2:20" s="1" customFormat="1" ht="12" customHeight="1">
      <c r="B6" s="28"/>
      <c r="D6" s="23" t="s">
        <v>10</v>
      </c>
      <c r="K6" s="174"/>
      <c r="L6"/>
      <c r="M6"/>
      <c r="N6"/>
      <c r="O6"/>
      <c r="P6"/>
      <c r="Q6"/>
      <c r="R6"/>
      <c r="S6"/>
      <c r="T6"/>
    </row>
    <row r="7" spans="2:11" s="1" customFormat="1" ht="16.5" customHeight="1">
      <c r="B7" s="28"/>
      <c r="E7" s="221" t="s">
        <v>684</v>
      </c>
      <c r="F7" s="221"/>
      <c r="G7" s="221"/>
      <c r="H7" s="221"/>
      <c r="K7" s="174"/>
    </row>
    <row r="8" spans="2:11" s="1" customFormat="1" ht="12">
      <c r="B8" s="28"/>
      <c r="K8" s="174"/>
    </row>
    <row r="9" spans="2:11" s="1" customFormat="1" ht="12" customHeight="1">
      <c r="B9" s="28"/>
      <c r="D9" s="23" t="s">
        <v>11</v>
      </c>
      <c r="F9" s="21" t="s">
        <v>1</v>
      </c>
      <c r="I9" s="23" t="s">
        <v>12</v>
      </c>
      <c r="J9" s="21" t="s">
        <v>1</v>
      </c>
      <c r="K9" s="174"/>
    </row>
    <row r="10" spans="2:11" s="1" customFormat="1" ht="12" customHeight="1">
      <c r="B10" s="28"/>
      <c r="D10" s="23" t="s">
        <v>506</v>
      </c>
      <c r="F10" s="21" t="s">
        <v>13</v>
      </c>
      <c r="I10" s="23" t="s">
        <v>507</v>
      </c>
      <c r="J10" s="50">
        <f>'Rekapitulace kotelny'!AN8</f>
        <v>45385</v>
      </c>
      <c r="K10" s="174"/>
    </row>
    <row r="11" spans="2:11" s="1" customFormat="1" ht="11" customHeight="1">
      <c r="B11" s="28"/>
      <c r="K11" s="174"/>
    </row>
    <row r="12" spans="2:11" s="1" customFormat="1" ht="12" customHeight="1">
      <c r="B12" s="28"/>
      <c r="D12" s="23" t="s">
        <v>508</v>
      </c>
      <c r="I12" s="23" t="s">
        <v>14</v>
      </c>
      <c r="J12" s="21" t="str">
        <f>IF('Rekapitulace kotelny'!AN10="","",'Rekapitulace kotelny'!AN10)</f>
        <v/>
      </c>
      <c r="K12" s="174"/>
    </row>
    <row r="13" spans="2:11" s="1" customFormat="1" ht="18" customHeight="1">
      <c r="B13" s="28"/>
      <c r="E13" s="21" t="str">
        <f>IF('Rekapitulace kotelny'!E11="","",'Rekapitulace kotelny'!E11)</f>
        <v xml:space="preserve"> </v>
      </c>
      <c r="I13" s="23" t="s">
        <v>16</v>
      </c>
      <c r="J13" s="21" t="str">
        <f>IF('Rekapitulace kotelny'!AN11="","",'Rekapitulace kotelny'!AN11)</f>
        <v/>
      </c>
      <c r="K13" s="174"/>
    </row>
    <row r="14" spans="2:11" s="1" customFormat="1" ht="7" customHeight="1">
      <c r="B14" s="28"/>
      <c r="K14" s="174"/>
    </row>
    <row r="15" spans="2:11" s="1" customFormat="1" ht="12" customHeight="1">
      <c r="B15" s="28"/>
      <c r="D15" s="23" t="s">
        <v>509</v>
      </c>
      <c r="I15" s="23" t="s">
        <v>14</v>
      </c>
      <c r="J15" s="24" t="str">
        <f>'Rekapitulace kotelny'!AN13</f>
        <v>Vyplň údaj</v>
      </c>
      <c r="K15" s="174"/>
    </row>
    <row r="16" spans="2:11" s="1" customFormat="1" ht="18" customHeight="1">
      <c r="B16" s="28"/>
      <c r="E16" s="230" t="str">
        <f>'Rekapitulace kotelny'!E14</f>
        <v>Vyplň údaj</v>
      </c>
      <c r="F16" s="230"/>
      <c r="G16" s="230"/>
      <c r="H16" s="230"/>
      <c r="I16" s="23" t="s">
        <v>16</v>
      </c>
      <c r="J16" s="24" t="str">
        <f>'Rekapitulace kotelny'!AN14</f>
        <v>Vyplň údaj</v>
      </c>
      <c r="K16" s="174"/>
    </row>
    <row r="17" spans="2:11" s="1" customFormat="1" ht="7" customHeight="1">
      <c r="B17" s="28"/>
      <c r="K17" s="174"/>
    </row>
    <row r="18" spans="2:11" s="1" customFormat="1" ht="12" customHeight="1">
      <c r="B18" s="28"/>
      <c r="D18" s="23" t="s">
        <v>18</v>
      </c>
      <c r="I18" s="23" t="s">
        <v>14</v>
      </c>
      <c r="J18" s="21" t="str">
        <f>IF('Rekapitulace kotelny'!AN16="","",'Rekapitulace kotelny'!AN16)</f>
        <v/>
      </c>
      <c r="K18" s="174"/>
    </row>
    <row r="19" spans="2:11" s="1" customFormat="1" ht="18" customHeight="1">
      <c r="B19" s="28"/>
      <c r="E19" s="21" t="str">
        <f>IF('Rekapitulace kotelny'!E17="","",'Rekapitulace kotelny'!E17)</f>
        <v xml:space="preserve"> </v>
      </c>
      <c r="I19" s="23" t="s">
        <v>16</v>
      </c>
      <c r="J19" s="21" t="str">
        <f>IF('Rekapitulace kotelny'!AN17="","",'Rekapitulace kotelny'!AN17)</f>
        <v/>
      </c>
      <c r="K19" s="174"/>
    </row>
    <row r="20" spans="2:11" s="1" customFormat="1" ht="7" customHeight="1">
      <c r="B20" s="28"/>
      <c r="K20" s="174"/>
    </row>
    <row r="21" spans="2:11" s="1" customFormat="1" ht="12" customHeight="1">
      <c r="B21" s="28"/>
      <c r="D21" s="23" t="s">
        <v>510</v>
      </c>
      <c r="I21" s="23" t="s">
        <v>14</v>
      </c>
      <c r="J21" s="21" t="str">
        <f>IF('Rekapitulace kotelny'!AN19="","",'Rekapitulace kotelny'!AN19)</f>
        <v/>
      </c>
      <c r="K21" s="174"/>
    </row>
    <row r="22" spans="2:11" s="1" customFormat="1" ht="18" customHeight="1">
      <c r="B22" s="28"/>
      <c r="E22" s="21" t="str">
        <f>IF('Rekapitulace kotelny'!E20="","",'Rekapitulace kotelny'!E20)</f>
        <v xml:space="preserve"> </v>
      </c>
      <c r="I22" s="23" t="s">
        <v>16</v>
      </c>
      <c r="J22" s="21" t="str">
        <f>IF('Rekapitulace kotelny'!AN20="","",'Rekapitulace kotelny'!AN20)</f>
        <v/>
      </c>
      <c r="K22" s="174"/>
    </row>
    <row r="23" spans="2:11" s="1" customFormat="1" ht="7" customHeight="1">
      <c r="B23" s="28"/>
      <c r="K23" s="174"/>
    </row>
    <row r="24" spans="2:11" s="1" customFormat="1" ht="12" customHeight="1">
      <c r="B24" s="28"/>
      <c r="D24" s="23" t="s">
        <v>20</v>
      </c>
      <c r="K24" s="174"/>
    </row>
    <row r="25" spans="2:20" s="7" customFormat="1" ht="16.5" customHeight="1">
      <c r="B25" s="81"/>
      <c r="E25" s="196" t="s">
        <v>1</v>
      </c>
      <c r="F25" s="196"/>
      <c r="G25" s="196"/>
      <c r="H25" s="196"/>
      <c r="K25" s="175"/>
      <c r="L25" s="1"/>
      <c r="M25" s="1"/>
      <c r="N25" s="1"/>
      <c r="O25" s="1"/>
      <c r="P25" s="1"/>
      <c r="Q25" s="1"/>
      <c r="R25" s="1"/>
      <c r="S25" s="1"/>
      <c r="T25" s="1"/>
    </row>
    <row r="26" spans="2:20" s="1" customFormat="1" ht="7" customHeight="1">
      <c r="B26" s="28"/>
      <c r="K26" s="174"/>
      <c r="L26" s="7"/>
      <c r="M26" s="7"/>
      <c r="N26" s="7"/>
      <c r="O26" s="7"/>
      <c r="P26" s="7"/>
      <c r="Q26" s="7"/>
      <c r="R26" s="7"/>
      <c r="S26" s="7"/>
      <c r="T26" s="7"/>
    </row>
    <row r="27" spans="2:11" s="1" customFormat="1" ht="7" customHeight="1">
      <c r="B27" s="28"/>
      <c r="D27" s="51"/>
      <c r="E27" s="51"/>
      <c r="F27" s="51"/>
      <c r="G27" s="51"/>
      <c r="H27" s="51"/>
      <c r="I27" s="51"/>
      <c r="J27" s="51"/>
      <c r="K27" s="176"/>
    </row>
    <row r="28" spans="2:11" s="1" customFormat="1" ht="25.5" customHeight="1">
      <c r="B28" s="28"/>
      <c r="D28" s="82" t="s">
        <v>689</v>
      </c>
      <c r="J28" s="172">
        <f>ROUND(J126,2)</f>
        <v>0</v>
      </c>
      <c r="K28" s="174"/>
    </row>
    <row r="29" spans="2:11" s="1" customFormat="1" ht="7" customHeight="1">
      <c r="B29" s="28"/>
      <c r="C29" s="157"/>
      <c r="D29" s="158"/>
      <c r="E29" s="158"/>
      <c r="F29" s="158"/>
      <c r="G29" s="158"/>
      <c r="H29" s="158"/>
      <c r="I29" s="158"/>
      <c r="J29" s="158"/>
      <c r="K29" s="177"/>
    </row>
    <row r="30" spans="2:11" s="1" customFormat="1" ht="14.5" customHeight="1">
      <c r="B30" s="28"/>
      <c r="C30" s="157"/>
      <c r="D30" s="157"/>
      <c r="E30" s="157"/>
      <c r="F30" s="159" t="s">
        <v>511</v>
      </c>
      <c r="G30" s="157"/>
      <c r="H30" s="157"/>
      <c r="I30" s="159" t="s">
        <v>521</v>
      </c>
      <c r="J30" s="159" t="s">
        <v>512</v>
      </c>
      <c r="K30" s="169"/>
    </row>
    <row r="31" spans="2:11" s="1" customFormat="1" ht="14.5" customHeight="1">
      <c r="B31" s="28"/>
      <c r="C31" s="157"/>
      <c r="D31" s="160" t="s">
        <v>22</v>
      </c>
      <c r="E31" s="161" t="s">
        <v>678</v>
      </c>
      <c r="F31" s="162">
        <f>ROUND((SUM(AI126:AI283)),2)</f>
        <v>0</v>
      </c>
      <c r="G31" s="157"/>
      <c r="H31" s="157"/>
      <c r="I31" s="163">
        <v>0.21</v>
      </c>
      <c r="J31" s="162">
        <f>J28*0.21</f>
        <v>0</v>
      </c>
      <c r="K31" s="169"/>
    </row>
    <row r="32" spans="2:11" s="1" customFormat="1" ht="14.5" customHeight="1">
      <c r="B32" s="28"/>
      <c r="C32" s="157"/>
      <c r="D32" s="157"/>
      <c r="E32" s="161" t="s">
        <v>679</v>
      </c>
      <c r="F32" s="162"/>
      <c r="G32" s="157"/>
      <c r="H32" s="157"/>
      <c r="I32" s="163"/>
      <c r="J32" s="162"/>
      <c r="K32" s="169"/>
    </row>
    <row r="33" spans="2:11" s="1" customFormat="1" ht="14.5" customHeight="1" hidden="1">
      <c r="B33" s="28"/>
      <c r="C33" s="157"/>
      <c r="D33" s="157"/>
      <c r="E33" s="161" t="s">
        <v>24</v>
      </c>
      <c r="F33" s="162">
        <f>ROUND((SUM(AK126:AK283)),2)</f>
        <v>0</v>
      </c>
      <c r="G33" s="157"/>
      <c r="H33" s="157"/>
      <c r="I33" s="163">
        <v>0.2</v>
      </c>
      <c r="J33" s="162">
        <f>0</f>
        <v>0</v>
      </c>
      <c r="K33" s="169"/>
    </row>
    <row r="34" spans="2:11" s="1" customFormat="1" ht="14.5" customHeight="1" hidden="1">
      <c r="B34" s="28"/>
      <c r="C34" s="157"/>
      <c r="D34" s="157"/>
      <c r="E34" s="161" t="s">
        <v>25</v>
      </c>
      <c r="F34" s="162">
        <f>ROUND((SUM(AL126:AL283)),2)</f>
        <v>0</v>
      </c>
      <c r="G34" s="157"/>
      <c r="H34" s="157"/>
      <c r="I34" s="163">
        <v>0.2</v>
      </c>
      <c r="J34" s="162">
        <f>0</f>
        <v>0</v>
      </c>
      <c r="K34" s="169"/>
    </row>
    <row r="35" spans="2:11" s="1" customFormat="1" ht="14.5" customHeight="1" hidden="1">
      <c r="B35" s="28"/>
      <c r="C35" s="157"/>
      <c r="D35" s="157"/>
      <c r="E35" s="161" t="s">
        <v>26</v>
      </c>
      <c r="F35" s="162">
        <f>ROUND((SUM(AM126:AM283)),2)</f>
        <v>0</v>
      </c>
      <c r="G35" s="157"/>
      <c r="H35" s="157"/>
      <c r="I35" s="163">
        <v>0</v>
      </c>
      <c r="J35" s="162">
        <f>0</f>
        <v>0</v>
      </c>
      <c r="K35" s="169"/>
    </row>
    <row r="36" spans="2:11" s="1" customFormat="1" ht="7" customHeight="1">
      <c r="B36" s="28"/>
      <c r="C36" s="157"/>
      <c r="D36" s="157"/>
      <c r="E36" s="157"/>
      <c r="F36" s="157"/>
      <c r="G36" s="157"/>
      <c r="H36" s="157"/>
      <c r="I36" s="157"/>
      <c r="J36" s="157"/>
      <c r="K36" s="169"/>
    </row>
    <row r="37" spans="2:11" s="1" customFormat="1" ht="25.5" customHeight="1">
      <c r="B37" s="28"/>
      <c r="C37" s="157"/>
      <c r="D37" s="165" t="s">
        <v>27</v>
      </c>
      <c r="E37" s="157"/>
      <c r="F37" s="157"/>
      <c r="G37" s="166" t="s">
        <v>28</v>
      </c>
      <c r="H37" s="167" t="s">
        <v>534</v>
      </c>
      <c r="I37" s="157"/>
      <c r="J37" s="168">
        <f>SUM(J28:J35)</f>
        <v>0</v>
      </c>
      <c r="K37" s="169"/>
    </row>
    <row r="38" spans="2:11" s="1" customFormat="1" ht="14.5" customHeight="1">
      <c r="B38" s="28"/>
      <c r="C38" s="157"/>
      <c r="D38" s="157"/>
      <c r="E38" s="157"/>
      <c r="F38" s="157"/>
      <c r="G38" s="157"/>
      <c r="H38" s="157"/>
      <c r="I38" s="157"/>
      <c r="J38" s="157"/>
      <c r="K38" s="169"/>
    </row>
    <row r="39" spans="2:20" ht="14.5" customHeight="1">
      <c r="B39" s="16"/>
      <c r="C39" s="164"/>
      <c r="D39" s="164"/>
      <c r="E39" s="164"/>
      <c r="F39" s="164"/>
      <c r="G39" s="164"/>
      <c r="H39" s="164"/>
      <c r="I39" s="164"/>
      <c r="J39" s="164"/>
      <c r="K39" s="170"/>
      <c r="L39" s="1"/>
      <c r="M39" s="1"/>
      <c r="N39" s="1"/>
      <c r="O39" s="1"/>
      <c r="P39" s="1"/>
      <c r="Q39" s="1"/>
      <c r="R39" s="1"/>
      <c r="S39" s="1"/>
      <c r="T39" s="1"/>
    </row>
    <row r="40" spans="2:11" ht="14.5" customHeight="1">
      <c r="B40" s="16"/>
      <c r="C40" s="164"/>
      <c r="D40" s="164"/>
      <c r="E40" s="164"/>
      <c r="F40" s="164"/>
      <c r="G40" s="164"/>
      <c r="H40" s="164"/>
      <c r="I40" s="164"/>
      <c r="J40" s="164"/>
      <c r="K40" s="170"/>
    </row>
    <row r="41" spans="2:11" ht="14.5" customHeight="1">
      <c r="B41" s="16"/>
      <c r="C41" s="164"/>
      <c r="D41" s="164"/>
      <c r="E41" s="164"/>
      <c r="F41" s="164"/>
      <c r="G41" s="164"/>
      <c r="H41" s="164"/>
      <c r="I41" s="164"/>
      <c r="J41" s="164"/>
      <c r="K41" s="170"/>
    </row>
    <row r="42" spans="2:11" ht="14.5" customHeight="1">
      <c r="B42" s="16"/>
      <c r="K42" s="171"/>
    </row>
    <row r="43" spans="2:11" ht="14.5" customHeight="1">
      <c r="B43" s="16"/>
      <c r="K43" s="171"/>
    </row>
    <row r="44" spans="2:11" ht="14.5" customHeight="1">
      <c r="B44" s="16"/>
      <c r="K44" s="171"/>
    </row>
    <row r="45" spans="2:11" ht="14.5" customHeight="1">
      <c r="B45" s="16"/>
      <c r="K45" s="171"/>
    </row>
    <row r="46" spans="2:11" ht="14.5" customHeight="1">
      <c r="B46" s="16"/>
      <c r="K46" s="171"/>
    </row>
    <row r="47" spans="2:11" ht="14.5" customHeight="1">
      <c r="B47" s="16"/>
      <c r="K47" s="171"/>
    </row>
    <row r="48" spans="2:11" ht="14.5" customHeight="1">
      <c r="B48" s="16"/>
      <c r="K48" s="171"/>
    </row>
    <row r="49" spans="2:11" ht="14.5" customHeight="1">
      <c r="B49" s="16"/>
      <c r="K49" s="171"/>
    </row>
    <row r="50" spans="2:20" s="1" customFormat="1" ht="14.5" customHeight="1">
      <c r="B50" s="28"/>
      <c r="D50" s="39" t="s">
        <v>29</v>
      </c>
      <c r="E50" s="40"/>
      <c r="F50" s="40"/>
      <c r="G50" s="39" t="s">
        <v>513</v>
      </c>
      <c r="H50" s="40"/>
      <c r="I50" s="40"/>
      <c r="J50" s="40"/>
      <c r="K50" s="178"/>
      <c r="L50"/>
      <c r="M50"/>
      <c r="N50"/>
      <c r="O50"/>
      <c r="P50"/>
      <c r="Q50"/>
      <c r="R50"/>
      <c r="S50"/>
      <c r="T50"/>
    </row>
    <row r="51" spans="2:20" ht="12">
      <c r="B51" s="16"/>
      <c r="K51" s="171"/>
      <c r="L51" s="1"/>
      <c r="M51" s="1"/>
      <c r="N51" s="1"/>
      <c r="O51" s="1"/>
      <c r="P51" s="1"/>
      <c r="Q51" s="1"/>
      <c r="R51" s="1"/>
      <c r="S51" s="1"/>
      <c r="T51" s="1"/>
    </row>
    <row r="52" spans="2:11" ht="12">
      <c r="B52" s="16"/>
      <c r="K52" s="171"/>
    </row>
    <row r="53" spans="2:11" ht="12">
      <c r="B53" s="16"/>
      <c r="K53" s="171"/>
    </row>
    <row r="54" spans="2:11" ht="12">
      <c r="B54" s="16"/>
      <c r="K54" s="171"/>
    </row>
    <row r="55" spans="2:11" ht="12">
      <c r="B55" s="16"/>
      <c r="K55" s="171"/>
    </row>
    <row r="56" spans="2:11" ht="12">
      <c r="B56" s="16"/>
      <c r="K56" s="171"/>
    </row>
    <row r="57" spans="2:11" ht="12">
      <c r="B57" s="16"/>
      <c r="K57" s="171"/>
    </row>
    <row r="58" spans="2:11" ht="12">
      <c r="B58" s="16"/>
      <c r="K58" s="171"/>
    </row>
    <row r="59" spans="2:11" ht="12">
      <c r="B59" s="16"/>
      <c r="K59" s="171"/>
    </row>
    <row r="60" spans="2:11" ht="12">
      <c r="B60" s="16"/>
      <c r="K60" s="171"/>
    </row>
    <row r="61" spans="2:20" s="1" customFormat="1" ht="13">
      <c r="B61" s="28"/>
      <c r="D61" s="41" t="s">
        <v>514</v>
      </c>
      <c r="E61" s="30"/>
      <c r="F61" s="84" t="s">
        <v>515</v>
      </c>
      <c r="G61" s="41" t="s">
        <v>514</v>
      </c>
      <c r="H61" s="30"/>
      <c r="I61" s="30"/>
      <c r="J61" s="85" t="s">
        <v>515</v>
      </c>
      <c r="K61" s="179"/>
      <c r="L61"/>
      <c r="M61"/>
      <c r="N61"/>
      <c r="O61"/>
      <c r="P61"/>
      <c r="Q61"/>
      <c r="R61"/>
      <c r="S61"/>
      <c r="T61"/>
    </row>
    <row r="62" spans="2:20" ht="12">
      <c r="B62" s="16"/>
      <c r="K62" s="171"/>
      <c r="L62" s="1"/>
      <c r="M62" s="1"/>
      <c r="N62" s="1"/>
      <c r="O62" s="1"/>
      <c r="P62" s="1"/>
      <c r="Q62" s="1"/>
      <c r="R62" s="1"/>
      <c r="S62" s="1"/>
      <c r="T62" s="1"/>
    </row>
    <row r="63" spans="2:11" ht="12">
      <c r="B63" s="16"/>
      <c r="K63" s="171"/>
    </row>
    <row r="64" spans="2:11" ht="12">
      <c r="B64" s="16"/>
      <c r="K64" s="171"/>
    </row>
    <row r="65" spans="2:20" s="1" customFormat="1" ht="13">
      <c r="B65" s="28"/>
      <c r="D65" s="39" t="s">
        <v>516</v>
      </c>
      <c r="E65" s="40"/>
      <c r="F65" s="40"/>
      <c r="G65" s="39" t="s">
        <v>517</v>
      </c>
      <c r="H65" s="40"/>
      <c r="I65" s="40"/>
      <c r="J65" s="40"/>
      <c r="K65" s="178"/>
      <c r="L65"/>
      <c r="M65"/>
      <c r="N65"/>
      <c r="O65"/>
      <c r="P65"/>
      <c r="Q65"/>
      <c r="R65"/>
      <c r="S65"/>
      <c r="T65"/>
    </row>
    <row r="66" spans="2:20" ht="12">
      <c r="B66" s="16"/>
      <c r="K66" s="171"/>
      <c r="L66" s="1"/>
      <c r="M66" s="1"/>
      <c r="N66" s="1"/>
      <c r="O66" s="1"/>
      <c r="P66" s="1"/>
      <c r="Q66" s="1"/>
      <c r="R66" s="1"/>
      <c r="S66" s="1"/>
      <c r="T66" s="1"/>
    </row>
    <row r="67" spans="2:11" ht="12">
      <c r="B67" s="16"/>
      <c r="K67" s="171"/>
    </row>
    <row r="68" spans="2:11" ht="12">
      <c r="B68" s="16"/>
      <c r="K68" s="171"/>
    </row>
    <row r="69" spans="2:11" ht="12">
      <c r="B69" s="16"/>
      <c r="K69" s="171"/>
    </row>
    <row r="70" spans="2:11" ht="12">
      <c r="B70" s="16"/>
      <c r="K70" s="171"/>
    </row>
    <row r="71" spans="2:11" ht="12">
      <c r="B71" s="16"/>
      <c r="K71" s="171"/>
    </row>
    <row r="72" spans="2:11" ht="12">
      <c r="B72" s="16"/>
      <c r="K72" s="171"/>
    </row>
    <row r="73" spans="2:11" ht="12">
      <c r="B73" s="16"/>
      <c r="K73" s="171"/>
    </row>
    <row r="74" spans="2:11" ht="12">
      <c r="B74" s="16"/>
      <c r="K74" s="171"/>
    </row>
    <row r="75" spans="2:11" ht="12">
      <c r="B75" s="16"/>
      <c r="K75" s="171"/>
    </row>
    <row r="76" spans="2:20" s="1" customFormat="1" ht="13">
      <c r="B76" s="28"/>
      <c r="D76" s="41" t="s">
        <v>514</v>
      </c>
      <c r="E76" s="30"/>
      <c r="F76" s="84" t="s">
        <v>515</v>
      </c>
      <c r="G76" s="41" t="s">
        <v>514</v>
      </c>
      <c r="H76" s="30"/>
      <c r="I76" s="30"/>
      <c r="J76" s="85" t="s">
        <v>515</v>
      </c>
      <c r="K76" s="179"/>
      <c r="L76"/>
      <c r="M76"/>
      <c r="N76"/>
      <c r="O76"/>
      <c r="P76"/>
      <c r="Q76"/>
      <c r="R76"/>
      <c r="S76"/>
      <c r="T76"/>
    </row>
    <row r="77" spans="2:12" s="1" customFormat="1" ht="14.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28"/>
    </row>
    <row r="78" spans="12:20" ht="12">
      <c r="L78" s="28"/>
      <c r="M78" s="1"/>
      <c r="N78" s="1"/>
      <c r="O78" s="1"/>
      <c r="P78" s="1"/>
      <c r="Q78" s="1"/>
      <c r="R78" s="1"/>
      <c r="S78" s="1"/>
      <c r="T78" s="1"/>
    </row>
    <row r="81" spans="2:20" s="1" customFormat="1" ht="7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/>
      <c r="M81"/>
      <c r="N81"/>
      <c r="O81"/>
      <c r="P81"/>
      <c r="Q81"/>
      <c r="R81"/>
      <c r="S81"/>
      <c r="T81"/>
    </row>
    <row r="82" spans="2:11" s="1" customFormat="1" ht="25" customHeight="1">
      <c r="B82" s="28"/>
      <c r="C82" s="17" t="s">
        <v>522</v>
      </c>
      <c r="K82" s="174"/>
    </row>
    <row r="83" spans="2:11" s="1" customFormat="1" ht="7" customHeight="1">
      <c r="B83" s="28"/>
      <c r="K83" s="174"/>
    </row>
    <row r="84" spans="2:11" s="1" customFormat="1" ht="12" customHeight="1">
      <c r="B84" s="28"/>
      <c r="C84" s="23" t="s">
        <v>10</v>
      </c>
      <c r="K84" s="174"/>
    </row>
    <row r="85" spans="2:11" s="1" customFormat="1" ht="16.5" customHeight="1">
      <c r="B85" s="28"/>
      <c r="E85" s="221" t="str">
        <f>E7</f>
        <v>Pila Hrachovec - TUV</v>
      </c>
      <c r="F85" s="221"/>
      <c r="G85" s="221"/>
      <c r="H85" s="221"/>
      <c r="K85" s="174"/>
    </row>
    <row r="86" spans="2:11" s="1" customFormat="1" ht="7" customHeight="1">
      <c r="B86" s="28"/>
      <c r="K86" s="174"/>
    </row>
    <row r="87" spans="2:11" s="1" customFormat="1" ht="12" customHeight="1">
      <c r="B87" s="28"/>
      <c r="C87" s="23" t="s">
        <v>506</v>
      </c>
      <c r="F87" s="21" t="str">
        <f>F10</f>
        <v>Hrachovec</v>
      </c>
      <c r="I87" s="23" t="s">
        <v>507</v>
      </c>
      <c r="J87" s="50">
        <f>IF(J10="","",J10)</f>
        <v>45385</v>
      </c>
      <c r="K87" s="174"/>
    </row>
    <row r="88" spans="2:11" s="1" customFormat="1" ht="7" customHeight="1">
      <c r="B88" s="28"/>
      <c r="K88" s="174"/>
    </row>
    <row r="89" spans="2:11" s="1" customFormat="1" ht="15.25" customHeight="1">
      <c r="B89" s="28"/>
      <c r="C89" s="23" t="s">
        <v>508</v>
      </c>
      <c r="F89" s="21" t="str">
        <f>E13</f>
        <v xml:space="preserve"> </v>
      </c>
      <c r="I89" s="23" t="s">
        <v>18</v>
      </c>
      <c r="J89" s="26" t="str">
        <f>E19</f>
        <v xml:space="preserve"> </v>
      </c>
      <c r="K89" s="174"/>
    </row>
    <row r="90" spans="2:11" s="1" customFormat="1" ht="15.25" customHeight="1">
      <c r="B90" s="28"/>
      <c r="C90" s="23" t="s">
        <v>509</v>
      </c>
      <c r="F90" s="21" t="str">
        <f>IF(E16="","",E16)</f>
        <v>Vyplň údaj</v>
      </c>
      <c r="I90" s="23" t="s">
        <v>510</v>
      </c>
      <c r="J90" s="26" t="str">
        <f>E22</f>
        <v xml:space="preserve"> </v>
      </c>
      <c r="K90" s="174"/>
    </row>
    <row r="91" spans="2:11" s="1" customFormat="1" ht="10.5" customHeight="1">
      <c r="B91" s="28"/>
      <c r="K91" s="174"/>
    </row>
    <row r="92" spans="2:11" s="1" customFormat="1" ht="29.25" customHeight="1">
      <c r="B92" s="28"/>
      <c r="C92" s="86" t="s">
        <v>523</v>
      </c>
      <c r="D92" s="83"/>
      <c r="E92" s="83"/>
      <c r="F92" s="83"/>
      <c r="G92" s="83"/>
      <c r="H92" s="83"/>
      <c r="I92" s="83"/>
      <c r="J92" s="87" t="s">
        <v>688</v>
      </c>
      <c r="K92" s="180"/>
    </row>
    <row r="93" spans="2:11" s="1" customFormat="1" ht="10.5" customHeight="1">
      <c r="B93" s="28"/>
      <c r="K93" s="174"/>
    </row>
    <row r="94" spans="2:26" s="1" customFormat="1" ht="23" customHeight="1">
      <c r="B94" s="28"/>
      <c r="C94" s="88" t="s">
        <v>54</v>
      </c>
      <c r="J94" s="63">
        <f>J97+J105+J108</f>
        <v>0</v>
      </c>
      <c r="K94" s="174"/>
      <c r="Z94" s="13" t="s">
        <v>55</v>
      </c>
    </row>
    <row r="95" spans="2:20" s="8" customFormat="1" ht="25" customHeight="1">
      <c r="B95" s="89"/>
      <c r="K95" s="181"/>
      <c r="L95" s="1"/>
      <c r="M95" s="1"/>
      <c r="N95" s="1"/>
      <c r="O95" s="1"/>
      <c r="P95" s="1"/>
      <c r="Q95" s="1"/>
      <c r="R95" s="1"/>
      <c r="S95" s="1"/>
      <c r="T95" s="1"/>
    </row>
    <row r="96" spans="2:20" s="9" customFormat="1" ht="20" customHeight="1">
      <c r="B96" s="92"/>
      <c r="K96" s="182"/>
      <c r="L96" s="8"/>
      <c r="M96" s="8"/>
      <c r="N96" s="8"/>
      <c r="O96" s="8"/>
      <c r="P96" s="8"/>
      <c r="Q96" s="8"/>
      <c r="R96" s="8"/>
      <c r="S96" s="8"/>
      <c r="T96" s="8"/>
    </row>
    <row r="97" spans="2:20" s="8" customFormat="1" ht="25" customHeight="1">
      <c r="B97" s="89"/>
      <c r="D97" s="90" t="s">
        <v>56</v>
      </c>
      <c r="E97" s="91"/>
      <c r="F97" s="91"/>
      <c r="G97" s="91"/>
      <c r="H97" s="91"/>
      <c r="I97" s="91"/>
      <c r="J97" s="150">
        <f>J129</f>
        <v>0</v>
      </c>
      <c r="K97" s="181"/>
      <c r="L97" s="9"/>
      <c r="M97" s="9"/>
      <c r="N97" s="9"/>
      <c r="O97" s="9"/>
      <c r="P97" s="9"/>
      <c r="Q97" s="9"/>
      <c r="R97" s="9"/>
      <c r="S97" s="9"/>
      <c r="T97" s="9"/>
    </row>
    <row r="98" spans="2:20" s="9" customFormat="1" ht="20" customHeight="1">
      <c r="B98" s="92"/>
      <c r="D98" s="93" t="s">
        <v>524</v>
      </c>
      <c r="E98" s="94"/>
      <c r="F98" s="94"/>
      <c r="G98" s="94"/>
      <c r="H98" s="94"/>
      <c r="I98" s="94"/>
      <c r="J98" s="95">
        <f>J130</f>
        <v>0</v>
      </c>
      <c r="K98" s="182"/>
      <c r="L98" s="8"/>
      <c r="M98" s="8"/>
      <c r="N98" s="8"/>
      <c r="O98" s="8"/>
      <c r="P98" s="8"/>
      <c r="Q98" s="8"/>
      <c r="R98" s="8"/>
      <c r="S98" s="8"/>
      <c r="T98" s="8"/>
    </row>
    <row r="99" spans="2:11" s="9" customFormat="1" ht="20" customHeight="1">
      <c r="B99" s="92"/>
      <c r="D99" s="93" t="s">
        <v>525</v>
      </c>
      <c r="E99" s="94"/>
      <c r="F99" s="94"/>
      <c r="G99" s="94"/>
      <c r="H99" s="94"/>
      <c r="I99" s="94"/>
      <c r="J99" s="95">
        <f>J141</f>
        <v>0</v>
      </c>
      <c r="K99" s="182"/>
    </row>
    <row r="100" spans="2:11" s="9" customFormat="1" ht="20" customHeight="1">
      <c r="B100" s="92"/>
      <c r="D100" s="93" t="s">
        <v>528</v>
      </c>
      <c r="E100" s="94"/>
      <c r="F100" s="94"/>
      <c r="G100" s="94"/>
      <c r="H100" s="94"/>
      <c r="I100" s="94"/>
      <c r="J100" s="95">
        <f>J151</f>
        <v>0</v>
      </c>
      <c r="K100" s="182"/>
    </row>
    <row r="101" spans="2:11" s="9" customFormat="1" ht="20" customHeight="1">
      <c r="B101" s="92"/>
      <c r="D101" s="93" t="s">
        <v>526</v>
      </c>
      <c r="E101" s="94"/>
      <c r="F101" s="94"/>
      <c r="G101" s="94"/>
      <c r="H101" s="94"/>
      <c r="I101" s="94"/>
      <c r="J101" s="95">
        <f>J155</f>
        <v>0</v>
      </c>
      <c r="K101" s="182"/>
    </row>
    <row r="102" spans="2:11" s="9" customFormat="1" ht="20" customHeight="1">
      <c r="B102" s="92"/>
      <c r="D102" s="93" t="s">
        <v>527</v>
      </c>
      <c r="E102" s="94"/>
      <c r="F102" s="94"/>
      <c r="G102" s="94"/>
      <c r="H102" s="94"/>
      <c r="I102" s="94"/>
      <c r="J102" s="95">
        <f>J177</f>
        <v>0</v>
      </c>
      <c r="K102" s="182"/>
    </row>
    <row r="103" spans="2:11" s="9" customFormat="1" ht="20" customHeight="1">
      <c r="B103" s="92"/>
      <c r="D103" s="93" t="s">
        <v>552</v>
      </c>
      <c r="E103" s="94"/>
      <c r="F103" s="94"/>
      <c r="G103" s="94"/>
      <c r="H103" s="94"/>
      <c r="I103" s="94"/>
      <c r="J103" s="95">
        <f>J192</f>
        <v>0</v>
      </c>
      <c r="K103" s="182"/>
    </row>
    <row r="104" spans="2:11" s="9" customFormat="1" ht="20" customHeight="1">
      <c r="B104" s="92"/>
      <c r="D104" s="93" t="s">
        <v>529</v>
      </c>
      <c r="E104" s="94"/>
      <c r="F104" s="94"/>
      <c r="G104" s="94"/>
      <c r="H104" s="94"/>
      <c r="I104" s="94"/>
      <c r="J104" s="95">
        <f>J261</f>
        <v>0</v>
      </c>
      <c r="K104" s="182"/>
    </row>
    <row r="105" spans="2:20" s="8" customFormat="1" ht="25" customHeight="1">
      <c r="B105" s="89"/>
      <c r="D105" s="90" t="s">
        <v>57</v>
      </c>
      <c r="E105" s="91"/>
      <c r="F105" s="91"/>
      <c r="G105" s="91"/>
      <c r="H105" s="91"/>
      <c r="I105" s="91"/>
      <c r="J105" s="150">
        <f>J268</f>
        <v>0</v>
      </c>
      <c r="K105" s="181"/>
      <c r="L105" s="9"/>
      <c r="M105" s="9"/>
      <c r="N105" s="9"/>
      <c r="O105" s="9"/>
      <c r="P105" s="9"/>
      <c r="Q105" s="9"/>
      <c r="R105" s="9"/>
      <c r="S105" s="9"/>
      <c r="T105" s="9"/>
    </row>
    <row r="106" spans="2:20" s="9" customFormat="1" ht="20" customHeight="1">
      <c r="B106" s="92"/>
      <c r="D106" s="93" t="s">
        <v>530</v>
      </c>
      <c r="E106" s="94"/>
      <c r="F106" s="94"/>
      <c r="G106" s="94"/>
      <c r="H106" s="94"/>
      <c r="I106" s="94"/>
      <c r="J106" s="95">
        <f>J269</f>
        <v>0</v>
      </c>
      <c r="K106" s="182"/>
      <c r="L106" s="8"/>
      <c r="M106" s="8"/>
      <c r="N106" s="8"/>
      <c r="O106" s="8"/>
      <c r="P106" s="8"/>
      <c r="Q106" s="8"/>
      <c r="R106" s="8"/>
      <c r="S106" s="8"/>
      <c r="T106" s="8"/>
    </row>
    <row r="107" spans="2:11" s="9" customFormat="1" ht="20" customHeight="1">
      <c r="B107" s="92"/>
      <c r="D107" s="93" t="s">
        <v>531</v>
      </c>
      <c r="E107" s="94"/>
      <c r="F107" s="94"/>
      <c r="G107" s="94"/>
      <c r="H107" s="94"/>
      <c r="I107" s="94"/>
      <c r="J107" s="95">
        <f>J275</f>
        <v>0</v>
      </c>
      <c r="K107" s="182"/>
    </row>
    <row r="108" spans="2:20" s="8" customFormat="1" ht="25" customHeight="1">
      <c r="B108" s="89"/>
      <c r="D108" s="90" t="s">
        <v>532</v>
      </c>
      <c r="E108" s="91"/>
      <c r="F108" s="91"/>
      <c r="G108" s="91"/>
      <c r="H108" s="91"/>
      <c r="I108" s="91"/>
      <c r="J108" s="150">
        <f>J279</f>
        <v>0</v>
      </c>
      <c r="K108" s="181"/>
      <c r="L108" s="9"/>
      <c r="M108" s="9"/>
      <c r="N108" s="9"/>
      <c r="O108" s="9"/>
      <c r="P108" s="9"/>
      <c r="Q108" s="9"/>
      <c r="R108" s="9"/>
      <c r="S108" s="9"/>
      <c r="T108" s="9"/>
    </row>
    <row r="109" spans="2:20" s="1" customFormat="1" ht="21.75" customHeight="1">
      <c r="B109" s="28"/>
      <c r="K109" s="174"/>
      <c r="L109" s="8"/>
      <c r="M109" s="8"/>
      <c r="N109" s="8"/>
      <c r="O109" s="8"/>
      <c r="P109" s="8"/>
      <c r="Q109" s="8"/>
      <c r="R109" s="8"/>
      <c r="S109" s="8"/>
      <c r="T109" s="8"/>
    </row>
    <row r="110" spans="2:12" s="1" customFormat="1" ht="7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12:20" ht="12">
      <c r="L111" s="28"/>
      <c r="M111" s="1"/>
      <c r="N111" s="1"/>
      <c r="O111" s="1"/>
      <c r="P111" s="1"/>
      <c r="Q111" s="1"/>
      <c r="R111" s="1"/>
      <c r="S111" s="1"/>
      <c r="T111" s="1"/>
    </row>
    <row r="114" spans="2:20" s="1" customFormat="1" ht="7" customHeight="1">
      <c r="B114" s="44"/>
      <c r="C114" s="45"/>
      <c r="D114" s="45"/>
      <c r="E114" s="45"/>
      <c r="F114" s="45"/>
      <c r="G114" s="45"/>
      <c r="H114" s="45"/>
      <c r="I114" s="45"/>
      <c r="J114" s="45"/>
      <c r="L114"/>
      <c r="M114"/>
      <c r="N114"/>
      <c r="O114"/>
      <c r="P114"/>
      <c r="Q114"/>
      <c r="R114"/>
      <c r="S114"/>
      <c r="T114"/>
    </row>
    <row r="115" spans="2:11" s="1" customFormat="1" ht="25" customHeight="1">
      <c r="B115" s="28"/>
      <c r="C115" s="17" t="s">
        <v>58</v>
      </c>
      <c r="K115" s="183"/>
    </row>
    <row r="116" spans="2:11" s="1" customFormat="1" ht="7" customHeight="1">
      <c r="B116" s="28"/>
      <c r="K116" s="28"/>
    </row>
    <row r="117" spans="2:11" s="1" customFormat="1" ht="12" customHeight="1">
      <c r="B117" s="28"/>
      <c r="C117" s="23" t="s">
        <v>10</v>
      </c>
      <c r="K117" s="28"/>
    </row>
    <row r="118" spans="2:11" s="1" customFormat="1" ht="16.5" customHeight="1">
      <c r="B118" s="28"/>
      <c r="E118" s="221" t="str">
        <f>E7</f>
        <v>Pila Hrachovec - TUV</v>
      </c>
      <c r="F118" s="221"/>
      <c r="G118" s="221"/>
      <c r="H118" s="221"/>
      <c r="K118" s="28"/>
    </row>
    <row r="119" spans="2:11" s="1" customFormat="1" ht="7" customHeight="1">
      <c r="B119" s="28"/>
      <c r="K119" s="28"/>
    </row>
    <row r="120" spans="2:11" s="1" customFormat="1" ht="12" customHeight="1">
      <c r="B120" s="28"/>
      <c r="C120" s="23" t="s">
        <v>506</v>
      </c>
      <c r="F120" s="21" t="str">
        <f>F10</f>
        <v>Hrachovec</v>
      </c>
      <c r="I120" s="23" t="s">
        <v>507</v>
      </c>
      <c r="J120" s="50">
        <f>IF(J10="","",J10)</f>
        <v>45385</v>
      </c>
      <c r="K120" s="28"/>
    </row>
    <row r="121" spans="2:11" s="1" customFormat="1" ht="7" customHeight="1">
      <c r="B121" s="28"/>
      <c r="K121" s="28"/>
    </row>
    <row r="122" spans="2:11" s="1" customFormat="1" ht="15.25" customHeight="1">
      <c r="B122" s="28"/>
      <c r="C122" s="23" t="s">
        <v>508</v>
      </c>
      <c r="F122" s="21" t="str">
        <f>E13</f>
        <v xml:space="preserve"> </v>
      </c>
      <c r="I122" s="23" t="s">
        <v>18</v>
      </c>
      <c r="J122" s="26" t="str">
        <f>E19</f>
        <v xml:space="preserve"> </v>
      </c>
      <c r="K122" s="28"/>
    </row>
    <row r="123" spans="2:11" s="1" customFormat="1" ht="15.25" customHeight="1">
      <c r="B123" s="28"/>
      <c r="C123" s="23" t="s">
        <v>509</v>
      </c>
      <c r="F123" s="21" t="str">
        <f>IF(E16="","",E16)</f>
        <v>Vyplň údaj</v>
      </c>
      <c r="I123" s="23" t="s">
        <v>510</v>
      </c>
      <c r="J123" s="26" t="str">
        <f>E22</f>
        <v xml:space="preserve"> </v>
      </c>
      <c r="K123" s="28"/>
    </row>
    <row r="124" spans="2:11" s="1" customFormat="1" ht="10.5" customHeight="1">
      <c r="B124" s="28"/>
      <c r="K124" s="28"/>
    </row>
    <row r="125" spans="2:18" s="10" customFormat="1" ht="29.25" customHeight="1">
      <c r="B125" s="96"/>
      <c r="C125" s="97" t="s">
        <v>59</v>
      </c>
      <c r="D125" s="98" t="s">
        <v>33</v>
      </c>
      <c r="E125" s="98" t="s">
        <v>31</v>
      </c>
      <c r="F125" s="98" t="s">
        <v>32</v>
      </c>
      <c r="G125" s="98" t="s">
        <v>60</v>
      </c>
      <c r="H125" s="98" t="s">
        <v>533</v>
      </c>
      <c r="I125" s="98" t="s">
        <v>690</v>
      </c>
      <c r="J125" s="99" t="s">
        <v>688</v>
      </c>
      <c r="K125" s="1"/>
      <c r="L125" s="1"/>
      <c r="M125" s="1"/>
      <c r="N125" s="1"/>
      <c r="O125" s="1"/>
      <c r="P125" s="1"/>
      <c r="Q125" s="1"/>
      <c r="R125" s="1"/>
    </row>
    <row r="126" spans="2:41" s="1" customFormat="1" ht="23" customHeight="1">
      <c r="B126" s="28"/>
      <c r="C126" s="61" t="s">
        <v>54</v>
      </c>
      <c r="J126" s="100">
        <f>J129+J268+J278</f>
        <v>0</v>
      </c>
      <c r="K126" s="96"/>
      <c r="L126" s="56" t="s">
        <v>1</v>
      </c>
      <c r="M126" s="57" t="s">
        <v>22</v>
      </c>
      <c r="N126" s="57" t="s">
        <v>61</v>
      </c>
      <c r="O126" s="57" t="s">
        <v>62</v>
      </c>
      <c r="P126" s="57" t="s">
        <v>63</v>
      </c>
      <c r="Q126" s="57" t="s">
        <v>64</v>
      </c>
      <c r="R126" s="57" t="s">
        <v>65</v>
      </c>
      <c r="S126" s="58" t="s">
        <v>66</v>
      </c>
      <c r="X126" s="13" t="s">
        <v>46</v>
      </c>
      <c r="Y126" s="13" t="s">
        <v>55</v>
      </c>
      <c r="AO126" s="103"/>
    </row>
    <row r="127" spans="2:41" s="11" customFormat="1" ht="26" customHeight="1">
      <c r="B127" s="104"/>
      <c r="D127" s="105"/>
      <c r="E127" s="106"/>
      <c r="F127" s="106"/>
      <c r="I127" s="107"/>
      <c r="J127" s="108"/>
      <c r="K127" s="28"/>
      <c r="L127" s="59"/>
      <c r="M127" s="51"/>
      <c r="N127" s="51"/>
      <c r="O127" s="101" t="e">
        <f>O128+O130+O272+O283</f>
        <v>#REF!</v>
      </c>
      <c r="P127" s="51"/>
      <c r="Q127" s="101" t="e">
        <f>Q128+Q130+Q272+Q283</f>
        <v>#REF!</v>
      </c>
      <c r="R127" s="51"/>
      <c r="S127" s="102" t="e">
        <f>S128+S130+S272+S283</f>
        <v>#REF!</v>
      </c>
      <c r="V127" s="105" t="s">
        <v>51</v>
      </c>
      <c r="X127" s="112" t="s">
        <v>46</v>
      </c>
      <c r="Y127" s="112" t="s">
        <v>47</v>
      </c>
      <c r="AC127" s="105" t="s">
        <v>67</v>
      </c>
      <c r="AO127" s="113"/>
    </row>
    <row r="128" spans="2:41" s="11" customFormat="1" ht="23" customHeight="1">
      <c r="B128" s="104"/>
      <c r="D128" s="105"/>
      <c r="E128" s="114"/>
      <c r="F128" s="114"/>
      <c r="I128" s="107"/>
      <c r="J128" s="115"/>
      <c r="K128" s="104"/>
      <c r="L128" s="109"/>
      <c r="O128" s="110" t="e">
        <f>O129</f>
        <v>#REF!</v>
      </c>
      <c r="Q128" s="110" t="e">
        <f>Q129</f>
        <v>#REF!</v>
      </c>
      <c r="S128" s="111" t="e">
        <f>S129</f>
        <v>#REF!</v>
      </c>
      <c r="V128" s="105" t="s">
        <v>51</v>
      </c>
      <c r="X128" s="112" t="s">
        <v>46</v>
      </c>
      <c r="Y128" s="112" t="s">
        <v>51</v>
      </c>
      <c r="AC128" s="105" t="s">
        <v>67</v>
      </c>
      <c r="AO128" s="113"/>
    </row>
    <row r="129" spans="2:41" s="11" customFormat="1" ht="26" customHeight="1">
      <c r="B129" s="104"/>
      <c r="D129" s="105" t="s">
        <v>46</v>
      </c>
      <c r="E129" s="106" t="s">
        <v>75</v>
      </c>
      <c r="F129" s="106" t="s">
        <v>76</v>
      </c>
      <c r="I129" s="107"/>
      <c r="J129" s="148">
        <f>J130+J141+J151+J155+J177+J192+J261</f>
        <v>0</v>
      </c>
      <c r="K129" s="104"/>
      <c r="L129" s="109"/>
      <c r="O129" s="110" t="e">
        <f>SUM(#REF!)</f>
        <v>#REF!</v>
      </c>
      <c r="Q129" s="110" t="e">
        <f>SUM(#REF!)</f>
        <v>#REF!</v>
      </c>
      <c r="S129" s="111" t="e">
        <f>SUM(#REF!)</f>
        <v>#REF!</v>
      </c>
      <c r="V129" s="105" t="s">
        <v>72</v>
      </c>
      <c r="X129" s="112" t="s">
        <v>46</v>
      </c>
      <c r="Y129" s="112" t="s">
        <v>47</v>
      </c>
      <c r="AC129" s="105" t="s">
        <v>67</v>
      </c>
      <c r="AO129" s="113"/>
    </row>
    <row r="130" spans="2:41" s="11" customFormat="1" ht="23" customHeight="1">
      <c r="B130" s="104"/>
      <c r="D130" s="105" t="s">
        <v>46</v>
      </c>
      <c r="E130" s="114" t="s">
        <v>77</v>
      </c>
      <c r="F130" s="114" t="s">
        <v>537</v>
      </c>
      <c r="I130" s="107"/>
      <c r="J130" s="149">
        <f>AO130</f>
        <v>0</v>
      </c>
      <c r="K130" s="104"/>
      <c r="L130" s="109"/>
      <c r="O130" s="110" t="e">
        <f>O131+O142+O152+O159+O181+O196+O265</f>
        <v>#REF!</v>
      </c>
      <c r="Q130" s="110" t="e">
        <f>Q131+Q142+Q152+Q159+Q181+Q196+Q265</f>
        <v>#REF!</v>
      </c>
      <c r="S130" s="111" t="e">
        <f>S131+S142+S152+S159+S181+S196+S265</f>
        <v>#REF!</v>
      </c>
      <c r="V130" s="105" t="s">
        <v>72</v>
      </c>
      <c r="X130" s="112" t="s">
        <v>46</v>
      </c>
      <c r="Y130" s="112" t="s">
        <v>51</v>
      </c>
      <c r="AC130" s="105" t="s">
        <v>67</v>
      </c>
      <c r="AO130" s="113">
        <f>SUM(AO131:AO140)</f>
        <v>0</v>
      </c>
    </row>
    <row r="131" spans="2:43" s="1" customFormat="1" ht="39">
      <c r="B131" s="116"/>
      <c r="C131" s="117" t="s">
        <v>78</v>
      </c>
      <c r="D131" s="117" t="s">
        <v>69</v>
      </c>
      <c r="E131" s="118" t="s">
        <v>79</v>
      </c>
      <c r="F131" s="119" t="s">
        <v>538</v>
      </c>
      <c r="G131" s="120" t="s">
        <v>80</v>
      </c>
      <c r="H131" s="121">
        <v>130</v>
      </c>
      <c r="I131" s="122"/>
      <c r="J131" s="123">
        <f aca="true" t="shared" si="0" ref="J131:J140">ROUND(I131*H131,2)</f>
        <v>0</v>
      </c>
      <c r="K131" s="104"/>
      <c r="L131" s="109"/>
      <c r="M131" s="11"/>
      <c r="N131" s="11"/>
      <c r="O131" s="110">
        <f>SUM(O132:O141)</f>
        <v>0</v>
      </c>
      <c r="P131" s="11"/>
      <c r="Q131" s="110">
        <f>SUM(Q132:Q141)</f>
        <v>0.0300534</v>
      </c>
      <c r="R131" s="11"/>
      <c r="S131" s="111">
        <f>SUM(S132:S141)</f>
        <v>0</v>
      </c>
      <c r="V131" s="128" t="s">
        <v>81</v>
      </c>
      <c r="X131" s="128" t="s">
        <v>69</v>
      </c>
      <c r="Y131" s="128" t="s">
        <v>72</v>
      </c>
      <c r="AC131" s="13" t="s">
        <v>67</v>
      </c>
      <c r="AI131" s="129">
        <f aca="true" t="shared" si="1" ref="AI131:AI140">IF(M132="základná",J131,0)</f>
        <v>0</v>
      </c>
      <c r="AJ131" s="129">
        <f aca="true" t="shared" si="2" ref="AJ131:AJ140">IF(M132="znížená",J131,0)</f>
        <v>0</v>
      </c>
      <c r="AK131" s="129">
        <f aca="true" t="shared" si="3" ref="AK131:AK140">IF(M132="zákl. prenesená",J131,0)</f>
        <v>0</v>
      </c>
      <c r="AL131" s="129">
        <f aca="true" t="shared" si="4" ref="AL131:AL140">IF(M132="zníž. prenesená",J131,0)</f>
        <v>0</v>
      </c>
      <c r="AM131" s="129">
        <f aca="true" t="shared" si="5" ref="AM131:AM140">IF(M132="nulová",J131,0)</f>
        <v>0</v>
      </c>
      <c r="AN131" s="13" t="s">
        <v>72</v>
      </c>
      <c r="AO131" s="129">
        <f aca="true" t="shared" si="6" ref="AO131:AO140">ROUND(I131*H131,2)</f>
        <v>0</v>
      </c>
      <c r="AP131" s="13" t="s">
        <v>81</v>
      </c>
      <c r="AQ131" s="128" t="s">
        <v>82</v>
      </c>
    </row>
    <row r="132" spans="2:43" s="1" customFormat="1" ht="26">
      <c r="B132" s="116"/>
      <c r="C132" s="130" t="s">
        <v>83</v>
      </c>
      <c r="D132" s="130" t="s">
        <v>73</v>
      </c>
      <c r="E132" s="131" t="s">
        <v>84</v>
      </c>
      <c r="F132" s="132" t="s">
        <v>663</v>
      </c>
      <c r="G132" s="133" t="s">
        <v>70</v>
      </c>
      <c r="H132" s="134">
        <v>42</v>
      </c>
      <c r="I132" s="135"/>
      <c r="J132" s="136">
        <f t="shared" si="0"/>
        <v>0</v>
      </c>
      <c r="K132" s="28"/>
      <c r="L132" s="124" t="s">
        <v>1</v>
      </c>
      <c r="M132" s="125" t="s">
        <v>23</v>
      </c>
      <c r="O132" s="126">
        <f aca="true" t="shared" si="7" ref="O132:O141">N132*H131</f>
        <v>0</v>
      </c>
      <c r="P132" s="126">
        <v>0.00021138</v>
      </c>
      <c r="Q132" s="126">
        <f aca="true" t="shared" si="8" ref="Q132:Q141">P132*H131</f>
        <v>0.0274794</v>
      </c>
      <c r="R132" s="126">
        <v>0</v>
      </c>
      <c r="S132" s="127">
        <f aca="true" t="shared" si="9" ref="S132:S141">R132*H131</f>
        <v>0</v>
      </c>
      <c r="V132" s="128" t="s">
        <v>85</v>
      </c>
      <c r="X132" s="128" t="s">
        <v>73</v>
      </c>
      <c r="Y132" s="128" t="s">
        <v>72</v>
      </c>
      <c r="AC132" s="13" t="s">
        <v>67</v>
      </c>
      <c r="AI132" s="129">
        <f t="shared" si="1"/>
        <v>0</v>
      </c>
      <c r="AJ132" s="129">
        <f t="shared" si="2"/>
        <v>0</v>
      </c>
      <c r="AK132" s="129">
        <f t="shared" si="3"/>
        <v>0</v>
      </c>
      <c r="AL132" s="129">
        <f t="shared" si="4"/>
        <v>0</v>
      </c>
      <c r="AM132" s="129">
        <f t="shared" si="5"/>
        <v>0</v>
      </c>
      <c r="AN132" s="13" t="s">
        <v>72</v>
      </c>
      <c r="AO132" s="129">
        <f t="shared" si="6"/>
        <v>0</v>
      </c>
      <c r="AP132" s="13" t="s">
        <v>81</v>
      </c>
      <c r="AQ132" s="128" t="s">
        <v>86</v>
      </c>
    </row>
    <row r="133" spans="2:43" s="1" customFormat="1" ht="26">
      <c r="B133" s="116"/>
      <c r="C133" s="130" t="s">
        <v>87</v>
      </c>
      <c r="D133" s="130" t="s">
        <v>73</v>
      </c>
      <c r="E133" s="131" t="s">
        <v>88</v>
      </c>
      <c r="F133" s="132" t="s">
        <v>664</v>
      </c>
      <c r="G133" s="133" t="s">
        <v>70</v>
      </c>
      <c r="H133" s="134">
        <v>84</v>
      </c>
      <c r="I133" s="135"/>
      <c r="J133" s="136">
        <f t="shared" si="0"/>
        <v>0</v>
      </c>
      <c r="K133" s="137"/>
      <c r="L133" s="138" t="s">
        <v>1</v>
      </c>
      <c r="M133" s="139" t="s">
        <v>23</v>
      </c>
      <c r="O133" s="126">
        <f t="shared" si="7"/>
        <v>0</v>
      </c>
      <c r="P133" s="126">
        <v>0</v>
      </c>
      <c r="Q133" s="126">
        <f t="shared" si="8"/>
        <v>0</v>
      </c>
      <c r="R133" s="126">
        <v>0</v>
      </c>
      <c r="S133" s="127">
        <f t="shared" si="9"/>
        <v>0</v>
      </c>
      <c r="V133" s="128" t="s">
        <v>85</v>
      </c>
      <c r="X133" s="128" t="s">
        <v>73</v>
      </c>
      <c r="Y133" s="128" t="s">
        <v>72</v>
      </c>
      <c r="AC133" s="13" t="s">
        <v>67</v>
      </c>
      <c r="AI133" s="129">
        <f t="shared" si="1"/>
        <v>0</v>
      </c>
      <c r="AJ133" s="129">
        <f t="shared" si="2"/>
        <v>0</v>
      </c>
      <c r="AK133" s="129">
        <f t="shared" si="3"/>
        <v>0</v>
      </c>
      <c r="AL133" s="129">
        <f t="shared" si="4"/>
        <v>0</v>
      </c>
      <c r="AM133" s="129">
        <f t="shared" si="5"/>
        <v>0</v>
      </c>
      <c r="AN133" s="13" t="s">
        <v>72</v>
      </c>
      <c r="AO133" s="129">
        <f t="shared" si="6"/>
        <v>0</v>
      </c>
      <c r="AP133" s="13" t="s">
        <v>81</v>
      </c>
      <c r="AQ133" s="128" t="s">
        <v>89</v>
      </c>
    </row>
    <row r="134" spans="2:43" s="1" customFormat="1" ht="26">
      <c r="B134" s="116"/>
      <c r="C134" s="130" t="s">
        <v>90</v>
      </c>
      <c r="D134" s="130" t="s">
        <v>73</v>
      </c>
      <c r="E134" s="131" t="s">
        <v>91</v>
      </c>
      <c r="F134" s="132" t="s">
        <v>665</v>
      </c>
      <c r="G134" s="133" t="s">
        <v>70</v>
      </c>
      <c r="H134" s="134">
        <v>4.2</v>
      </c>
      <c r="I134" s="135"/>
      <c r="J134" s="136">
        <f t="shared" si="0"/>
        <v>0</v>
      </c>
      <c r="K134" s="137"/>
      <c r="L134" s="138" t="s">
        <v>1</v>
      </c>
      <c r="M134" s="139" t="s">
        <v>23</v>
      </c>
      <c r="O134" s="126">
        <f t="shared" si="7"/>
        <v>0</v>
      </c>
      <c r="P134" s="126">
        <v>0</v>
      </c>
      <c r="Q134" s="126">
        <f t="shared" si="8"/>
        <v>0</v>
      </c>
      <c r="R134" s="126">
        <v>0</v>
      </c>
      <c r="S134" s="127">
        <f t="shared" si="9"/>
        <v>0</v>
      </c>
      <c r="V134" s="128" t="s">
        <v>85</v>
      </c>
      <c r="X134" s="128" t="s">
        <v>73</v>
      </c>
      <c r="Y134" s="128" t="s">
        <v>72</v>
      </c>
      <c r="AC134" s="13" t="s">
        <v>67</v>
      </c>
      <c r="AI134" s="129">
        <f t="shared" si="1"/>
        <v>0</v>
      </c>
      <c r="AJ134" s="129">
        <f t="shared" si="2"/>
        <v>0</v>
      </c>
      <c r="AK134" s="129">
        <f t="shared" si="3"/>
        <v>0</v>
      </c>
      <c r="AL134" s="129">
        <f t="shared" si="4"/>
        <v>0</v>
      </c>
      <c r="AM134" s="129">
        <f t="shared" si="5"/>
        <v>0</v>
      </c>
      <c r="AN134" s="13" t="s">
        <v>72</v>
      </c>
      <c r="AO134" s="129">
        <f t="shared" si="6"/>
        <v>0</v>
      </c>
      <c r="AP134" s="13" t="s">
        <v>81</v>
      </c>
      <c r="AQ134" s="128" t="s">
        <v>92</v>
      </c>
    </row>
    <row r="135" spans="2:43" s="1" customFormat="1" ht="26">
      <c r="B135" s="116"/>
      <c r="C135" s="130" t="s">
        <v>93</v>
      </c>
      <c r="D135" s="130" t="s">
        <v>73</v>
      </c>
      <c r="E135" s="131" t="s">
        <v>94</v>
      </c>
      <c r="F135" s="132" t="s">
        <v>666</v>
      </c>
      <c r="G135" s="133" t="s">
        <v>70</v>
      </c>
      <c r="H135" s="134">
        <v>105</v>
      </c>
      <c r="I135" s="135"/>
      <c r="J135" s="136">
        <f t="shared" si="0"/>
        <v>0</v>
      </c>
      <c r="K135" s="137"/>
      <c r="L135" s="138" t="s">
        <v>1</v>
      </c>
      <c r="M135" s="139" t="s">
        <v>23</v>
      </c>
      <c r="O135" s="126">
        <f t="shared" si="7"/>
        <v>0</v>
      </c>
      <c r="P135" s="126">
        <v>0</v>
      </c>
      <c r="Q135" s="126">
        <f t="shared" si="8"/>
        <v>0</v>
      </c>
      <c r="R135" s="126">
        <v>0</v>
      </c>
      <c r="S135" s="127">
        <f t="shared" si="9"/>
        <v>0</v>
      </c>
      <c r="V135" s="128" t="s">
        <v>85</v>
      </c>
      <c r="X135" s="128" t="s">
        <v>73</v>
      </c>
      <c r="Y135" s="128" t="s">
        <v>72</v>
      </c>
      <c r="AC135" s="13" t="s">
        <v>67</v>
      </c>
      <c r="AI135" s="129">
        <f t="shared" si="1"/>
        <v>0</v>
      </c>
      <c r="AJ135" s="129">
        <f t="shared" si="2"/>
        <v>0</v>
      </c>
      <c r="AK135" s="129">
        <f t="shared" si="3"/>
        <v>0</v>
      </c>
      <c r="AL135" s="129">
        <f t="shared" si="4"/>
        <v>0</v>
      </c>
      <c r="AM135" s="129">
        <f t="shared" si="5"/>
        <v>0</v>
      </c>
      <c r="AN135" s="13" t="s">
        <v>72</v>
      </c>
      <c r="AO135" s="129">
        <f t="shared" si="6"/>
        <v>0</v>
      </c>
      <c r="AP135" s="13" t="s">
        <v>81</v>
      </c>
      <c r="AQ135" s="128" t="s">
        <v>95</v>
      </c>
    </row>
    <row r="136" spans="2:43" s="1" customFormat="1" ht="26">
      <c r="B136" s="116"/>
      <c r="C136" s="130" t="s">
        <v>96</v>
      </c>
      <c r="D136" s="130" t="s">
        <v>73</v>
      </c>
      <c r="E136" s="131" t="s">
        <v>97</v>
      </c>
      <c r="F136" s="132" t="s">
        <v>667</v>
      </c>
      <c r="G136" s="133" t="s">
        <v>70</v>
      </c>
      <c r="H136" s="134">
        <v>75.6</v>
      </c>
      <c r="I136" s="135"/>
      <c r="J136" s="136">
        <f t="shared" si="0"/>
        <v>0</v>
      </c>
      <c r="K136" s="137"/>
      <c r="L136" s="138" t="s">
        <v>1</v>
      </c>
      <c r="M136" s="139" t="s">
        <v>23</v>
      </c>
      <c r="O136" s="126">
        <f t="shared" si="7"/>
        <v>0</v>
      </c>
      <c r="P136" s="126">
        <v>0</v>
      </c>
      <c r="Q136" s="126">
        <f t="shared" si="8"/>
        <v>0</v>
      </c>
      <c r="R136" s="126">
        <v>0</v>
      </c>
      <c r="S136" s="127">
        <f t="shared" si="9"/>
        <v>0</v>
      </c>
      <c r="V136" s="128" t="s">
        <v>85</v>
      </c>
      <c r="X136" s="128" t="s">
        <v>73</v>
      </c>
      <c r="Y136" s="128" t="s">
        <v>72</v>
      </c>
      <c r="AC136" s="13" t="s">
        <v>67</v>
      </c>
      <c r="AI136" s="129">
        <f t="shared" si="1"/>
        <v>0</v>
      </c>
      <c r="AJ136" s="129">
        <f t="shared" si="2"/>
        <v>0</v>
      </c>
      <c r="AK136" s="129">
        <f t="shared" si="3"/>
        <v>0</v>
      </c>
      <c r="AL136" s="129">
        <f t="shared" si="4"/>
        <v>0</v>
      </c>
      <c r="AM136" s="129">
        <f t="shared" si="5"/>
        <v>0</v>
      </c>
      <c r="AN136" s="13" t="s">
        <v>72</v>
      </c>
      <c r="AO136" s="129">
        <f t="shared" si="6"/>
        <v>0</v>
      </c>
      <c r="AP136" s="13" t="s">
        <v>81</v>
      </c>
      <c r="AQ136" s="128" t="s">
        <v>98</v>
      </c>
    </row>
    <row r="137" spans="2:43" s="1" customFormat="1" ht="26">
      <c r="B137" s="116"/>
      <c r="C137" s="130" t="s">
        <v>99</v>
      </c>
      <c r="D137" s="130" t="s">
        <v>73</v>
      </c>
      <c r="E137" s="131" t="s">
        <v>100</v>
      </c>
      <c r="F137" s="132" t="s">
        <v>668</v>
      </c>
      <c r="G137" s="133" t="s">
        <v>70</v>
      </c>
      <c r="H137" s="134">
        <v>6.3</v>
      </c>
      <c r="I137" s="135"/>
      <c r="J137" s="136">
        <f t="shared" si="0"/>
        <v>0</v>
      </c>
      <c r="K137" s="137"/>
      <c r="L137" s="138" t="s">
        <v>1</v>
      </c>
      <c r="M137" s="139" t="s">
        <v>23</v>
      </c>
      <c r="O137" s="126">
        <f t="shared" si="7"/>
        <v>0</v>
      </c>
      <c r="P137" s="126">
        <v>0</v>
      </c>
      <c r="Q137" s="126">
        <f t="shared" si="8"/>
        <v>0</v>
      </c>
      <c r="R137" s="126">
        <v>0</v>
      </c>
      <c r="S137" s="127">
        <f t="shared" si="9"/>
        <v>0</v>
      </c>
      <c r="V137" s="128" t="s">
        <v>85</v>
      </c>
      <c r="X137" s="128" t="s">
        <v>73</v>
      </c>
      <c r="Y137" s="128" t="s">
        <v>72</v>
      </c>
      <c r="AC137" s="13" t="s">
        <v>67</v>
      </c>
      <c r="AI137" s="129">
        <f t="shared" si="1"/>
        <v>0</v>
      </c>
      <c r="AJ137" s="129">
        <f t="shared" si="2"/>
        <v>0</v>
      </c>
      <c r="AK137" s="129">
        <f t="shared" si="3"/>
        <v>0</v>
      </c>
      <c r="AL137" s="129">
        <f t="shared" si="4"/>
        <v>0</v>
      </c>
      <c r="AM137" s="129">
        <f t="shared" si="5"/>
        <v>0</v>
      </c>
      <c r="AN137" s="13" t="s">
        <v>72</v>
      </c>
      <c r="AO137" s="129">
        <f t="shared" si="6"/>
        <v>0</v>
      </c>
      <c r="AP137" s="13" t="s">
        <v>81</v>
      </c>
      <c r="AQ137" s="128" t="s">
        <v>101</v>
      </c>
    </row>
    <row r="138" spans="2:43" s="1" customFormat="1" ht="26">
      <c r="B138" s="116"/>
      <c r="C138" s="117" t="s">
        <v>102</v>
      </c>
      <c r="D138" s="117" t="s">
        <v>69</v>
      </c>
      <c r="E138" s="118" t="s">
        <v>103</v>
      </c>
      <c r="F138" s="119" t="s">
        <v>539</v>
      </c>
      <c r="G138" s="120" t="s">
        <v>70</v>
      </c>
      <c r="H138" s="121">
        <v>78</v>
      </c>
      <c r="I138" s="122"/>
      <c r="J138" s="123">
        <f t="shared" si="0"/>
        <v>0</v>
      </c>
      <c r="K138" s="137"/>
      <c r="L138" s="138" t="s">
        <v>1</v>
      </c>
      <c r="M138" s="139" t="s">
        <v>23</v>
      </c>
      <c r="O138" s="126">
        <f t="shared" si="7"/>
        <v>0</v>
      </c>
      <c r="P138" s="126">
        <v>0</v>
      </c>
      <c r="Q138" s="126">
        <f t="shared" si="8"/>
        <v>0</v>
      </c>
      <c r="R138" s="126">
        <v>0</v>
      </c>
      <c r="S138" s="127">
        <f t="shared" si="9"/>
        <v>0</v>
      </c>
      <c r="V138" s="128" t="s">
        <v>81</v>
      </c>
      <c r="X138" s="128" t="s">
        <v>69</v>
      </c>
      <c r="Y138" s="128" t="s">
        <v>72</v>
      </c>
      <c r="AC138" s="13" t="s">
        <v>67</v>
      </c>
      <c r="AI138" s="129">
        <f t="shared" si="1"/>
        <v>0</v>
      </c>
      <c r="AJ138" s="129">
        <f t="shared" si="2"/>
        <v>0</v>
      </c>
      <c r="AK138" s="129">
        <f t="shared" si="3"/>
        <v>0</v>
      </c>
      <c r="AL138" s="129">
        <f t="shared" si="4"/>
        <v>0</v>
      </c>
      <c r="AM138" s="129">
        <f t="shared" si="5"/>
        <v>0</v>
      </c>
      <c r="AN138" s="13" t="s">
        <v>72</v>
      </c>
      <c r="AO138" s="129">
        <f t="shared" si="6"/>
        <v>0</v>
      </c>
      <c r="AP138" s="13" t="s">
        <v>81</v>
      </c>
      <c r="AQ138" s="128" t="s">
        <v>104</v>
      </c>
    </row>
    <row r="139" spans="2:43" s="1" customFormat="1" ht="13">
      <c r="B139" s="116"/>
      <c r="C139" s="130" t="s">
        <v>105</v>
      </c>
      <c r="D139" s="130" t="s">
        <v>73</v>
      </c>
      <c r="E139" s="131" t="s">
        <v>106</v>
      </c>
      <c r="F139" s="132" t="s">
        <v>682</v>
      </c>
      <c r="G139" s="133" t="s">
        <v>70</v>
      </c>
      <c r="H139" s="134">
        <v>79.56</v>
      </c>
      <c r="I139" s="135"/>
      <c r="J139" s="136">
        <f t="shared" si="0"/>
        <v>0</v>
      </c>
      <c r="K139" s="28"/>
      <c r="L139" s="124" t="s">
        <v>1</v>
      </c>
      <c r="M139" s="125" t="s">
        <v>23</v>
      </c>
      <c r="O139" s="126">
        <f t="shared" si="7"/>
        <v>0</v>
      </c>
      <c r="P139" s="126">
        <v>3.3E-05</v>
      </c>
      <c r="Q139" s="126">
        <f t="shared" si="8"/>
        <v>0.0025740000000000003</v>
      </c>
      <c r="R139" s="126">
        <v>0</v>
      </c>
      <c r="S139" s="127">
        <f t="shared" si="9"/>
        <v>0</v>
      </c>
      <c r="V139" s="128" t="s">
        <v>85</v>
      </c>
      <c r="X139" s="128" t="s">
        <v>73</v>
      </c>
      <c r="Y139" s="128" t="s">
        <v>72</v>
      </c>
      <c r="AC139" s="13" t="s">
        <v>67</v>
      </c>
      <c r="AI139" s="129">
        <f t="shared" si="1"/>
        <v>0</v>
      </c>
      <c r="AJ139" s="129">
        <f t="shared" si="2"/>
        <v>0</v>
      </c>
      <c r="AK139" s="129">
        <f t="shared" si="3"/>
        <v>0</v>
      </c>
      <c r="AL139" s="129">
        <f t="shared" si="4"/>
        <v>0</v>
      </c>
      <c r="AM139" s="129">
        <f t="shared" si="5"/>
        <v>0</v>
      </c>
      <c r="AN139" s="13" t="s">
        <v>72</v>
      </c>
      <c r="AO139" s="129">
        <f t="shared" si="6"/>
        <v>0</v>
      </c>
      <c r="AP139" s="13" t="s">
        <v>81</v>
      </c>
      <c r="AQ139" s="128" t="s">
        <v>107</v>
      </c>
    </row>
    <row r="140" spans="2:43" s="1" customFormat="1" ht="26">
      <c r="B140" s="116"/>
      <c r="C140" s="117" t="s">
        <v>108</v>
      </c>
      <c r="D140" s="117" t="s">
        <v>69</v>
      </c>
      <c r="E140" s="118" t="s">
        <v>109</v>
      </c>
      <c r="F140" s="119" t="s">
        <v>540</v>
      </c>
      <c r="G140" s="120" t="s">
        <v>110</v>
      </c>
      <c r="H140" s="140"/>
      <c r="I140" s="122"/>
      <c r="J140" s="123">
        <f t="shared" si="0"/>
        <v>0</v>
      </c>
      <c r="K140" s="137"/>
      <c r="L140" s="138" t="s">
        <v>1</v>
      </c>
      <c r="M140" s="139" t="s">
        <v>23</v>
      </c>
      <c r="O140" s="126">
        <f t="shared" si="7"/>
        <v>0</v>
      </c>
      <c r="P140" s="126">
        <v>0</v>
      </c>
      <c r="Q140" s="126">
        <f t="shared" si="8"/>
        <v>0</v>
      </c>
      <c r="R140" s="126">
        <v>0</v>
      </c>
      <c r="S140" s="127">
        <f t="shared" si="9"/>
        <v>0</v>
      </c>
      <c r="V140" s="128" t="s">
        <v>81</v>
      </c>
      <c r="X140" s="128" t="s">
        <v>69</v>
      </c>
      <c r="Y140" s="128" t="s">
        <v>72</v>
      </c>
      <c r="AC140" s="13" t="s">
        <v>67</v>
      </c>
      <c r="AI140" s="129">
        <f t="shared" si="1"/>
        <v>0</v>
      </c>
      <c r="AJ140" s="129">
        <f t="shared" si="2"/>
        <v>0</v>
      </c>
      <c r="AK140" s="129">
        <f t="shared" si="3"/>
        <v>0</v>
      </c>
      <c r="AL140" s="129">
        <f t="shared" si="4"/>
        <v>0</v>
      </c>
      <c r="AM140" s="129">
        <f t="shared" si="5"/>
        <v>0</v>
      </c>
      <c r="AN140" s="13" t="s">
        <v>72</v>
      </c>
      <c r="AO140" s="129">
        <f t="shared" si="6"/>
        <v>0</v>
      </c>
      <c r="AP140" s="13" t="s">
        <v>81</v>
      </c>
      <c r="AQ140" s="128" t="s">
        <v>111</v>
      </c>
    </row>
    <row r="141" spans="2:41" s="11" customFormat="1" ht="23" customHeight="1">
      <c r="B141" s="104"/>
      <c r="D141" s="105" t="s">
        <v>46</v>
      </c>
      <c r="E141" s="114" t="s">
        <v>112</v>
      </c>
      <c r="F141" s="114" t="s">
        <v>541</v>
      </c>
      <c r="I141" s="107"/>
      <c r="J141" s="149">
        <f>AO141</f>
        <v>0</v>
      </c>
      <c r="K141" s="28"/>
      <c r="L141" s="124" t="s">
        <v>1</v>
      </c>
      <c r="M141" s="125" t="s">
        <v>23</v>
      </c>
      <c r="N141" s="1"/>
      <c r="O141" s="126">
        <f t="shared" si="7"/>
        <v>0</v>
      </c>
      <c r="P141" s="126">
        <v>0</v>
      </c>
      <c r="Q141" s="126">
        <f t="shared" si="8"/>
        <v>0</v>
      </c>
      <c r="R141" s="126">
        <v>0</v>
      </c>
      <c r="S141" s="127">
        <f t="shared" si="9"/>
        <v>0</v>
      </c>
      <c r="V141" s="105" t="s">
        <v>72</v>
      </c>
      <c r="X141" s="112" t="s">
        <v>46</v>
      </c>
      <c r="Y141" s="112" t="s">
        <v>51</v>
      </c>
      <c r="AC141" s="105" t="s">
        <v>67</v>
      </c>
      <c r="AO141" s="113">
        <f>SUM(AO142:AO150)</f>
        <v>0</v>
      </c>
    </row>
    <row r="142" spans="2:43" s="1" customFormat="1" ht="26">
      <c r="B142" s="116"/>
      <c r="C142" s="117" t="s">
        <v>113</v>
      </c>
      <c r="D142" s="117" t="s">
        <v>69</v>
      </c>
      <c r="E142" s="118" t="s">
        <v>114</v>
      </c>
      <c r="F142" s="119" t="s">
        <v>542</v>
      </c>
      <c r="G142" s="120" t="s">
        <v>74</v>
      </c>
      <c r="H142" s="121">
        <v>4</v>
      </c>
      <c r="I142" s="122"/>
      <c r="J142" s="123">
        <f aca="true" t="shared" si="10" ref="J142:J150">ROUND(I142*H142,2)</f>
        <v>0</v>
      </c>
      <c r="K142" s="104"/>
      <c r="L142" s="109"/>
      <c r="M142" s="11"/>
      <c r="N142" s="11"/>
      <c r="O142" s="110">
        <f>SUM(O143:O151)</f>
        <v>0</v>
      </c>
      <c r="P142" s="11"/>
      <c r="Q142" s="110">
        <f>SUM(Q143:Q151)</f>
        <v>0.0068017</v>
      </c>
      <c r="R142" s="11"/>
      <c r="S142" s="111">
        <f>SUM(S143:S151)</f>
        <v>0</v>
      </c>
      <c r="V142" s="128" t="s">
        <v>81</v>
      </c>
      <c r="X142" s="128" t="s">
        <v>69</v>
      </c>
      <c r="Y142" s="128" t="s">
        <v>72</v>
      </c>
      <c r="AC142" s="13" t="s">
        <v>67</v>
      </c>
      <c r="AI142" s="129">
        <f aca="true" t="shared" si="11" ref="AI142:AI150">IF(M143="základná",J142,0)</f>
        <v>0</v>
      </c>
      <c r="AJ142" s="129">
        <f aca="true" t="shared" si="12" ref="AJ142:AJ150">IF(M143="znížená",J142,0)</f>
        <v>0</v>
      </c>
      <c r="AK142" s="129">
        <f aca="true" t="shared" si="13" ref="AK142:AK150">IF(M143="zákl. prenesená",J142,0)</f>
        <v>0</v>
      </c>
      <c r="AL142" s="129">
        <f aca="true" t="shared" si="14" ref="AL142:AL150">IF(M143="zníž. prenesená",J142,0)</f>
        <v>0</v>
      </c>
      <c r="AM142" s="129">
        <f aca="true" t="shared" si="15" ref="AM142:AM150">IF(M143="nulová",J142,0)</f>
        <v>0</v>
      </c>
      <c r="AN142" s="13" t="s">
        <v>72</v>
      </c>
      <c r="AO142" s="129">
        <f aca="true" t="shared" si="16" ref="AO142:AO150">ROUND(I142*H142,2)</f>
        <v>0</v>
      </c>
      <c r="AP142" s="13" t="s">
        <v>81</v>
      </c>
      <c r="AQ142" s="128" t="s">
        <v>115</v>
      </c>
    </row>
    <row r="143" spans="2:43" s="1" customFormat="1" ht="26">
      <c r="B143" s="116"/>
      <c r="C143" s="130" t="s">
        <v>116</v>
      </c>
      <c r="D143" s="130" t="s">
        <v>73</v>
      </c>
      <c r="E143" s="131" t="s">
        <v>117</v>
      </c>
      <c r="F143" s="132" t="s">
        <v>543</v>
      </c>
      <c r="G143" s="133" t="s">
        <v>74</v>
      </c>
      <c r="H143" s="134">
        <v>4</v>
      </c>
      <c r="I143" s="135"/>
      <c r="J143" s="136">
        <f t="shared" si="10"/>
        <v>0</v>
      </c>
      <c r="K143" s="28"/>
      <c r="L143" s="124" t="s">
        <v>1</v>
      </c>
      <c r="M143" s="125" t="s">
        <v>23</v>
      </c>
      <c r="O143" s="126">
        <f aca="true" t="shared" si="17" ref="O143:O151">N143*H142</f>
        <v>0</v>
      </c>
      <c r="P143" s="126">
        <v>5.154E-05</v>
      </c>
      <c r="Q143" s="126">
        <f aca="true" t="shared" si="18" ref="Q143:Q151">P143*H142</f>
        <v>0.00020616</v>
      </c>
      <c r="R143" s="126">
        <v>0</v>
      </c>
      <c r="S143" s="127">
        <f aca="true" t="shared" si="19" ref="S143:S151">R143*H142</f>
        <v>0</v>
      </c>
      <c r="V143" s="128" t="s">
        <v>85</v>
      </c>
      <c r="X143" s="128" t="s">
        <v>73</v>
      </c>
      <c r="Y143" s="128" t="s">
        <v>72</v>
      </c>
      <c r="AC143" s="13" t="s">
        <v>67</v>
      </c>
      <c r="AI143" s="129">
        <f t="shared" si="11"/>
        <v>0</v>
      </c>
      <c r="AJ143" s="129">
        <f t="shared" si="12"/>
        <v>0</v>
      </c>
      <c r="AK143" s="129">
        <f t="shared" si="13"/>
        <v>0</v>
      </c>
      <c r="AL143" s="129">
        <f t="shared" si="14"/>
        <v>0</v>
      </c>
      <c r="AM143" s="129">
        <f t="shared" si="15"/>
        <v>0</v>
      </c>
      <c r="AN143" s="13" t="s">
        <v>72</v>
      </c>
      <c r="AO143" s="129">
        <f t="shared" si="16"/>
        <v>0</v>
      </c>
      <c r="AP143" s="13" t="s">
        <v>81</v>
      </c>
      <c r="AQ143" s="128" t="s">
        <v>118</v>
      </c>
    </row>
    <row r="144" spans="2:43" s="1" customFormat="1" ht="13">
      <c r="B144" s="116"/>
      <c r="C144" s="117" t="s">
        <v>119</v>
      </c>
      <c r="D144" s="117" t="s">
        <v>69</v>
      </c>
      <c r="E144" s="118" t="s">
        <v>120</v>
      </c>
      <c r="F144" s="119" t="s">
        <v>544</v>
      </c>
      <c r="G144" s="120" t="s">
        <v>74</v>
      </c>
      <c r="H144" s="121">
        <v>1</v>
      </c>
      <c r="I144" s="122"/>
      <c r="J144" s="123">
        <f t="shared" si="10"/>
        <v>0</v>
      </c>
      <c r="K144" s="137"/>
      <c r="L144" s="138" t="s">
        <v>1</v>
      </c>
      <c r="M144" s="139" t="s">
        <v>23</v>
      </c>
      <c r="O144" s="126">
        <f t="shared" si="17"/>
        <v>0</v>
      </c>
      <c r="P144" s="126">
        <v>0.00059</v>
      </c>
      <c r="Q144" s="126">
        <f t="shared" si="18"/>
        <v>0.00236</v>
      </c>
      <c r="R144" s="126">
        <v>0</v>
      </c>
      <c r="S144" s="127">
        <f t="shared" si="19"/>
        <v>0</v>
      </c>
      <c r="V144" s="128" t="s">
        <v>81</v>
      </c>
      <c r="X144" s="128" t="s">
        <v>69</v>
      </c>
      <c r="Y144" s="128" t="s">
        <v>72</v>
      </c>
      <c r="AC144" s="13" t="s">
        <v>67</v>
      </c>
      <c r="AI144" s="129">
        <f t="shared" si="11"/>
        <v>0</v>
      </c>
      <c r="AJ144" s="129">
        <f t="shared" si="12"/>
        <v>0</v>
      </c>
      <c r="AK144" s="129">
        <f t="shared" si="13"/>
        <v>0</v>
      </c>
      <c r="AL144" s="129">
        <f t="shared" si="14"/>
        <v>0</v>
      </c>
      <c r="AM144" s="129">
        <f t="shared" si="15"/>
        <v>0</v>
      </c>
      <c r="AN144" s="13" t="s">
        <v>72</v>
      </c>
      <c r="AO144" s="129">
        <f t="shared" si="16"/>
        <v>0</v>
      </c>
      <c r="AP144" s="13" t="s">
        <v>81</v>
      </c>
      <c r="AQ144" s="128" t="s">
        <v>121</v>
      </c>
    </row>
    <row r="145" spans="2:43" s="1" customFormat="1" ht="26">
      <c r="B145" s="116"/>
      <c r="C145" s="130" t="s">
        <v>122</v>
      </c>
      <c r="D145" s="130" t="s">
        <v>73</v>
      </c>
      <c r="E145" s="131" t="s">
        <v>123</v>
      </c>
      <c r="F145" s="132" t="s">
        <v>545</v>
      </c>
      <c r="G145" s="133" t="s">
        <v>74</v>
      </c>
      <c r="H145" s="134">
        <v>1</v>
      </c>
      <c r="I145" s="135"/>
      <c r="J145" s="136">
        <f t="shared" si="10"/>
        <v>0</v>
      </c>
      <c r="K145" s="28"/>
      <c r="L145" s="124" t="s">
        <v>1</v>
      </c>
      <c r="M145" s="125" t="s">
        <v>23</v>
      </c>
      <c r="O145" s="126">
        <f t="shared" si="17"/>
        <v>0</v>
      </c>
      <c r="P145" s="126">
        <v>5.154E-05</v>
      </c>
      <c r="Q145" s="126">
        <f t="shared" si="18"/>
        <v>5.154E-05</v>
      </c>
      <c r="R145" s="126">
        <v>0</v>
      </c>
      <c r="S145" s="127">
        <f t="shared" si="19"/>
        <v>0</v>
      </c>
      <c r="V145" s="128" t="s">
        <v>85</v>
      </c>
      <c r="X145" s="128" t="s">
        <v>73</v>
      </c>
      <c r="Y145" s="128" t="s">
        <v>72</v>
      </c>
      <c r="AC145" s="13" t="s">
        <v>67</v>
      </c>
      <c r="AI145" s="129">
        <f t="shared" si="11"/>
        <v>0</v>
      </c>
      <c r="AJ145" s="129">
        <f t="shared" si="12"/>
        <v>0</v>
      </c>
      <c r="AK145" s="129">
        <f t="shared" si="13"/>
        <v>0</v>
      </c>
      <c r="AL145" s="129">
        <f t="shared" si="14"/>
        <v>0</v>
      </c>
      <c r="AM145" s="129">
        <f t="shared" si="15"/>
        <v>0</v>
      </c>
      <c r="AN145" s="13" t="s">
        <v>72</v>
      </c>
      <c r="AO145" s="129">
        <f t="shared" si="16"/>
        <v>0</v>
      </c>
      <c r="AP145" s="13" t="s">
        <v>81</v>
      </c>
      <c r="AQ145" s="128" t="s">
        <v>124</v>
      </c>
    </row>
    <row r="146" spans="2:43" s="1" customFormat="1" ht="26">
      <c r="B146" s="116"/>
      <c r="C146" s="117" t="s">
        <v>125</v>
      </c>
      <c r="D146" s="117" t="s">
        <v>69</v>
      </c>
      <c r="E146" s="118" t="s">
        <v>126</v>
      </c>
      <c r="F146" s="119" t="s">
        <v>546</v>
      </c>
      <c r="G146" s="120" t="s">
        <v>74</v>
      </c>
      <c r="H146" s="121">
        <v>1</v>
      </c>
      <c r="I146" s="122"/>
      <c r="J146" s="123">
        <f t="shared" si="10"/>
        <v>0</v>
      </c>
      <c r="K146" s="137"/>
      <c r="L146" s="138" t="s">
        <v>1</v>
      </c>
      <c r="M146" s="139" t="s">
        <v>23</v>
      </c>
      <c r="O146" s="126">
        <f t="shared" si="17"/>
        <v>0</v>
      </c>
      <c r="P146" s="126">
        <v>0.00069</v>
      </c>
      <c r="Q146" s="126">
        <f t="shared" si="18"/>
        <v>0.00069</v>
      </c>
      <c r="R146" s="126">
        <v>0</v>
      </c>
      <c r="S146" s="127">
        <f t="shared" si="19"/>
        <v>0</v>
      </c>
      <c r="V146" s="128" t="s">
        <v>81</v>
      </c>
      <c r="X146" s="128" t="s">
        <v>69</v>
      </c>
      <c r="Y146" s="128" t="s">
        <v>72</v>
      </c>
      <c r="AC146" s="13" t="s">
        <v>67</v>
      </c>
      <c r="AI146" s="129">
        <f t="shared" si="11"/>
        <v>0</v>
      </c>
      <c r="AJ146" s="129">
        <f t="shared" si="12"/>
        <v>0</v>
      </c>
      <c r="AK146" s="129">
        <f t="shared" si="13"/>
        <v>0</v>
      </c>
      <c r="AL146" s="129">
        <f t="shared" si="14"/>
        <v>0</v>
      </c>
      <c r="AM146" s="129">
        <f t="shared" si="15"/>
        <v>0</v>
      </c>
      <c r="AN146" s="13" t="s">
        <v>72</v>
      </c>
      <c r="AO146" s="129">
        <f t="shared" si="16"/>
        <v>0</v>
      </c>
      <c r="AP146" s="13" t="s">
        <v>81</v>
      </c>
      <c r="AQ146" s="128" t="s">
        <v>127</v>
      </c>
    </row>
    <row r="147" spans="2:43" s="1" customFormat="1" ht="26">
      <c r="B147" s="116"/>
      <c r="C147" s="130" t="s">
        <v>128</v>
      </c>
      <c r="D147" s="130" t="s">
        <v>73</v>
      </c>
      <c r="E147" s="131" t="s">
        <v>129</v>
      </c>
      <c r="F147" s="132" t="s">
        <v>547</v>
      </c>
      <c r="G147" s="133" t="s">
        <v>74</v>
      </c>
      <c r="H147" s="134">
        <v>1</v>
      </c>
      <c r="I147" s="135"/>
      <c r="J147" s="136">
        <f t="shared" si="10"/>
        <v>0</v>
      </c>
      <c r="K147" s="28"/>
      <c r="L147" s="124" t="s">
        <v>1</v>
      </c>
      <c r="M147" s="125" t="s">
        <v>23</v>
      </c>
      <c r="O147" s="126">
        <f t="shared" si="17"/>
        <v>0</v>
      </c>
      <c r="P147" s="126">
        <v>0.002744</v>
      </c>
      <c r="Q147" s="126">
        <f t="shared" si="18"/>
        <v>0.002744</v>
      </c>
      <c r="R147" s="126">
        <v>0</v>
      </c>
      <c r="S147" s="127">
        <f t="shared" si="19"/>
        <v>0</v>
      </c>
      <c r="V147" s="128" t="s">
        <v>85</v>
      </c>
      <c r="X147" s="128" t="s">
        <v>73</v>
      </c>
      <c r="Y147" s="128" t="s">
        <v>72</v>
      </c>
      <c r="AC147" s="13" t="s">
        <v>67</v>
      </c>
      <c r="AI147" s="129">
        <f t="shared" si="11"/>
        <v>0</v>
      </c>
      <c r="AJ147" s="129">
        <f t="shared" si="12"/>
        <v>0</v>
      </c>
      <c r="AK147" s="129">
        <f t="shared" si="13"/>
        <v>0</v>
      </c>
      <c r="AL147" s="129">
        <f t="shared" si="14"/>
        <v>0</v>
      </c>
      <c r="AM147" s="129">
        <f t="shared" si="15"/>
        <v>0</v>
      </c>
      <c r="AN147" s="13" t="s">
        <v>72</v>
      </c>
      <c r="AO147" s="129">
        <f t="shared" si="16"/>
        <v>0</v>
      </c>
      <c r="AP147" s="13" t="s">
        <v>81</v>
      </c>
      <c r="AQ147" s="128" t="s">
        <v>130</v>
      </c>
    </row>
    <row r="148" spans="2:43" s="1" customFormat="1" ht="26">
      <c r="B148" s="116"/>
      <c r="C148" s="117" t="s">
        <v>131</v>
      </c>
      <c r="D148" s="117" t="s">
        <v>69</v>
      </c>
      <c r="E148" s="118" t="s">
        <v>132</v>
      </c>
      <c r="F148" s="119" t="s">
        <v>548</v>
      </c>
      <c r="G148" s="120" t="s">
        <v>74</v>
      </c>
      <c r="H148" s="121">
        <v>1</v>
      </c>
      <c r="I148" s="122"/>
      <c r="J148" s="123">
        <f t="shared" si="10"/>
        <v>0</v>
      </c>
      <c r="K148" s="137"/>
      <c r="L148" s="138" t="s">
        <v>1</v>
      </c>
      <c r="M148" s="139" t="s">
        <v>23</v>
      </c>
      <c r="O148" s="126">
        <f t="shared" si="17"/>
        <v>0</v>
      </c>
      <c r="P148" s="126">
        <v>0.00075</v>
      </c>
      <c r="Q148" s="126">
        <f t="shared" si="18"/>
        <v>0.00075</v>
      </c>
      <c r="R148" s="126">
        <v>0</v>
      </c>
      <c r="S148" s="127">
        <f t="shared" si="19"/>
        <v>0</v>
      </c>
      <c r="V148" s="128" t="s">
        <v>81</v>
      </c>
      <c r="X148" s="128" t="s">
        <v>69</v>
      </c>
      <c r="Y148" s="128" t="s">
        <v>72</v>
      </c>
      <c r="AC148" s="13" t="s">
        <v>67</v>
      </c>
      <c r="AI148" s="129">
        <f t="shared" si="11"/>
        <v>0</v>
      </c>
      <c r="AJ148" s="129">
        <f t="shared" si="12"/>
        <v>0</v>
      </c>
      <c r="AK148" s="129">
        <f t="shared" si="13"/>
        <v>0</v>
      </c>
      <c r="AL148" s="129">
        <f t="shared" si="14"/>
        <v>0</v>
      </c>
      <c r="AM148" s="129">
        <f t="shared" si="15"/>
        <v>0</v>
      </c>
      <c r="AN148" s="13" t="s">
        <v>72</v>
      </c>
      <c r="AO148" s="129">
        <f t="shared" si="16"/>
        <v>0</v>
      </c>
      <c r="AP148" s="13" t="s">
        <v>81</v>
      </c>
      <c r="AQ148" s="128" t="s">
        <v>133</v>
      </c>
    </row>
    <row r="149" spans="2:43" s="1" customFormat="1" ht="39">
      <c r="B149" s="116"/>
      <c r="C149" s="130" t="s">
        <v>134</v>
      </c>
      <c r="D149" s="130" t="s">
        <v>73</v>
      </c>
      <c r="E149" s="131" t="s">
        <v>135</v>
      </c>
      <c r="F149" s="132" t="s">
        <v>549</v>
      </c>
      <c r="G149" s="133" t="s">
        <v>74</v>
      </c>
      <c r="H149" s="134">
        <v>1</v>
      </c>
      <c r="I149" s="135"/>
      <c r="J149" s="136">
        <f t="shared" si="10"/>
        <v>0</v>
      </c>
      <c r="K149" s="28"/>
      <c r="L149" s="124" t="s">
        <v>1</v>
      </c>
      <c r="M149" s="125" t="s">
        <v>23</v>
      </c>
      <c r="O149" s="126">
        <f t="shared" si="17"/>
        <v>0</v>
      </c>
      <c r="P149" s="126">
        <v>0</v>
      </c>
      <c r="Q149" s="126">
        <f t="shared" si="18"/>
        <v>0</v>
      </c>
      <c r="R149" s="126">
        <v>0</v>
      </c>
      <c r="S149" s="127">
        <f t="shared" si="19"/>
        <v>0</v>
      </c>
      <c r="V149" s="128" t="s">
        <v>85</v>
      </c>
      <c r="X149" s="128" t="s">
        <v>73</v>
      </c>
      <c r="Y149" s="128" t="s">
        <v>72</v>
      </c>
      <c r="AC149" s="13" t="s">
        <v>67</v>
      </c>
      <c r="AI149" s="129">
        <f t="shared" si="11"/>
        <v>0</v>
      </c>
      <c r="AJ149" s="129">
        <f t="shared" si="12"/>
        <v>0</v>
      </c>
      <c r="AK149" s="129">
        <f t="shared" si="13"/>
        <v>0</v>
      </c>
      <c r="AL149" s="129">
        <f t="shared" si="14"/>
        <v>0</v>
      </c>
      <c r="AM149" s="129">
        <f t="shared" si="15"/>
        <v>0</v>
      </c>
      <c r="AN149" s="13" t="s">
        <v>72</v>
      </c>
      <c r="AO149" s="129">
        <f t="shared" si="16"/>
        <v>0</v>
      </c>
      <c r="AP149" s="13" t="s">
        <v>81</v>
      </c>
      <c r="AQ149" s="128" t="s">
        <v>136</v>
      </c>
    </row>
    <row r="150" spans="2:43" s="1" customFormat="1" ht="26">
      <c r="B150" s="116"/>
      <c r="C150" s="117" t="s">
        <v>137</v>
      </c>
      <c r="D150" s="117" t="s">
        <v>69</v>
      </c>
      <c r="E150" s="118" t="s">
        <v>138</v>
      </c>
      <c r="F150" s="119" t="s">
        <v>550</v>
      </c>
      <c r="G150" s="120" t="s">
        <v>110</v>
      </c>
      <c r="H150" s="140"/>
      <c r="I150" s="122"/>
      <c r="J150" s="123">
        <f t="shared" si="10"/>
        <v>0</v>
      </c>
      <c r="K150" s="137"/>
      <c r="L150" s="138" t="s">
        <v>1</v>
      </c>
      <c r="M150" s="139" t="s">
        <v>23</v>
      </c>
      <c r="O150" s="126">
        <f t="shared" si="17"/>
        <v>0</v>
      </c>
      <c r="P150" s="126">
        <v>0</v>
      </c>
      <c r="Q150" s="126">
        <f t="shared" si="18"/>
        <v>0</v>
      </c>
      <c r="R150" s="126">
        <v>0</v>
      </c>
      <c r="S150" s="127">
        <f t="shared" si="19"/>
        <v>0</v>
      </c>
      <c r="V150" s="128" t="s">
        <v>81</v>
      </c>
      <c r="X150" s="128" t="s">
        <v>69</v>
      </c>
      <c r="Y150" s="128" t="s">
        <v>72</v>
      </c>
      <c r="AC150" s="13" t="s">
        <v>67</v>
      </c>
      <c r="AI150" s="129">
        <f t="shared" si="11"/>
        <v>0</v>
      </c>
      <c r="AJ150" s="129">
        <f t="shared" si="12"/>
        <v>0</v>
      </c>
      <c r="AK150" s="129">
        <f t="shared" si="13"/>
        <v>0</v>
      </c>
      <c r="AL150" s="129">
        <f t="shared" si="14"/>
        <v>0</v>
      </c>
      <c r="AM150" s="129">
        <f t="shared" si="15"/>
        <v>0</v>
      </c>
      <c r="AN150" s="13" t="s">
        <v>72</v>
      </c>
      <c r="AO150" s="129">
        <f t="shared" si="16"/>
        <v>0</v>
      </c>
      <c r="AP150" s="13" t="s">
        <v>81</v>
      </c>
      <c r="AQ150" s="128" t="s">
        <v>139</v>
      </c>
    </row>
    <row r="151" spans="2:41" s="11" customFormat="1" ht="23" customHeight="1">
      <c r="B151" s="104"/>
      <c r="D151" s="105" t="s">
        <v>46</v>
      </c>
      <c r="E151" s="114" t="s">
        <v>140</v>
      </c>
      <c r="F151" s="114" t="s">
        <v>551</v>
      </c>
      <c r="I151" s="107"/>
      <c r="J151" s="149">
        <f>SUM(J152:J154)</f>
        <v>0</v>
      </c>
      <c r="K151" s="28"/>
      <c r="L151" s="124" t="s">
        <v>1</v>
      </c>
      <c r="M151" s="125" t="s">
        <v>23</v>
      </c>
      <c r="N151" s="1"/>
      <c r="O151" s="126">
        <f t="shared" si="17"/>
        <v>0</v>
      </c>
      <c r="P151" s="126">
        <v>0</v>
      </c>
      <c r="Q151" s="126">
        <f t="shared" si="18"/>
        <v>0</v>
      </c>
      <c r="R151" s="126">
        <v>0</v>
      </c>
      <c r="S151" s="127">
        <f t="shared" si="19"/>
        <v>0</v>
      </c>
      <c r="V151" s="105" t="s">
        <v>72</v>
      </c>
      <c r="X151" s="112" t="s">
        <v>46</v>
      </c>
      <c r="Y151" s="112" t="s">
        <v>51</v>
      </c>
      <c r="AC151" s="105" t="s">
        <v>67</v>
      </c>
      <c r="AO151" s="113" t="e">
        <f>SUM(AO152:AO157)</f>
        <v>#REF!</v>
      </c>
    </row>
    <row r="152" spans="2:43" s="1" customFormat="1" ht="39">
      <c r="B152" s="116"/>
      <c r="C152" s="117" t="s">
        <v>71</v>
      </c>
      <c r="D152" s="117" t="s">
        <v>69</v>
      </c>
      <c r="E152" s="118" t="s">
        <v>145</v>
      </c>
      <c r="F152" s="119" t="s">
        <v>553</v>
      </c>
      <c r="G152" s="120" t="s">
        <v>662</v>
      </c>
      <c r="H152" s="121">
        <v>20</v>
      </c>
      <c r="I152" s="122"/>
      <c r="J152" s="123">
        <f aca="true" t="shared" si="20" ref="J152:J154">ROUND(I152*H152,2)</f>
        <v>0</v>
      </c>
      <c r="K152" s="104"/>
      <c r="L152" s="109"/>
      <c r="M152" s="11"/>
      <c r="N152" s="11"/>
      <c r="O152" s="110" t="e">
        <f>SUM(O153:O158)</f>
        <v>#REF!</v>
      </c>
      <c r="P152" s="11"/>
      <c r="Q152" s="110" t="e">
        <f>SUM(Q153:Q158)</f>
        <v>#REF!</v>
      </c>
      <c r="R152" s="11"/>
      <c r="S152" s="111" t="e">
        <f>SUM(S153:S158)</f>
        <v>#REF!</v>
      </c>
      <c r="V152" s="128" t="s">
        <v>81</v>
      </c>
      <c r="X152" s="128" t="s">
        <v>69</v>
      </c>
      <c r="Y152" s="128" t="s">
        <v>72</v>
      </c>
      <c r="AC152" s="13" t="s">
        <v>67</v>
      </c>
      <c r="AI152" s="129">
        <f>IF(M153="základná",#REF!,0)</f>
        <v>0</v>
      </c>
      <c r="AJ152" s="129" t="e">
        <f>IF(M153="znížená",#REF!,0)</f>
        <v>#REF!</v>
      </c>
      <c r="AK152" s="129">
        <f>IF(M153="zákl. prenesená",#REF!,0)</f>
        <v>0</v>
      </c>
      <c r="AL152" s="129">
        <f>IF(M153="zníž. prenesená",#REF!,0)</f>
        <v>0</v>
      </c>
      <c r="AM152" s="129">
        <f>IF(M153="nulová",#REF!,0)</f>
        <v>0</v>
      </c>
      <c r="AN152" s="13" t="s">
        <v>72</v>
      </c>
      <c r="AO152" s="129" t="e">
        <f>ROUND(#REF!*#REF!,2)</f>
        <v>#REF!</v>
      </c>
      <c r="AP152" s="13" t="s">
        <v>81</v>
      </c>
      <c r="AQ152" s="128" t="s">
        <v>141</v>
      </c>
    </row>
    <row r="153" spans="2:43" s="1" customFormat="1" ht="26">
      <c r="B153" s="116"/>
      <c r="C153" s="117" t="s">
        <v>147</v>
      </c>
      <c r="D153" s="117" t="s">
        <v>69</v>
      </c>
      <c r="E153" s="118" t="s">
        <v>148</v>
      </c>
      <c r="F153" s="119" t="s">
        <v>554</v>
      </c>
      <c r="G153" s="120" t="s">
        <v>662</v>
      </c>
      <c r="H153" s="121">
        <v>2</v>
      </c>
      <c r="I153" s="122"/>
      <c r="J153" s="123">
        <f t="shared" si="20"/>
        <v>0</v>
      </c>
      <c r="K153" s="28"/>
      <c r="L153" s="124" t="s">
        <v>1</v>
      </c>
      <c r="M153" s="125" t="s">
        <v>23</v>
      </c>
      <c r="O153" s="126" t="e">
        <f>N153*#REF!</f>
        <v>#REF!</v>
      </c>
      <c r="P153" s="126">
        <v>0</v>
      </c>
      <c r="Q153" s="126" t="e">
        <f>P153*#REF!</f>
        <v>#REF!</v>
      </c>
      <c r="R153" s="126">
        <v>0</v>
      </c>
      <c r="S153" s="127" t="e">
        <f>R153*#REF!</f>
        <v>#REF!</v>
      </c>
      <c r="V153" s="128" t="s">
        <v>85</v>
      </c>
      <c r="X153" s="128" t="s">
        <v>73</v>
      </c>
      <c r="Y153" s="128" t="s">
        <v>72</v>
      </c>
      <c r="AC153" s="13" t="s">
        <v>67</v>
      </c>
      <c r="AI153" s="129">
        <f>IF(M154="základná",#REF!,0)</f>
        <v>0</v>
      </c>
      <c r="AJ153" s="129" t="e">
        <f>IF(M154="znížená",#REF!,0)</f>
        <v>#REF!</v>
      </c>
      <c r="AK153" s="129">
        <f>IF(M154="zákl. prenesená",#REF!,0)</f>
        <v>0</v>
      </c>
      <c r="AL153" s="129">
        <f>IF(M154="zníž. prenesená",#REF!,0)</f>
        <v>0</v>
      </c>
      <c r="AM153" s="129">
        <f>IF(M154="nulová",#REF!,0)</f>
        <v>0</v>
      </c>
      <c r="AN153" s="13" t="s">
        <v>72</v>
      </c>
      <c r="AO153" s="129" t="e">
        <f>ROUND(#REF!*#REF!,2)</f>
        <v>#REF!</v>
      </c>
      <c r="AP153" s="13" t="s">
        <v>81</v>
      </c>
      <c r="AQ153" s="128" t="s">
        <v>142</v>
      </c>
    </row>
    <row r="154" spans="2:43" s="1" customFormat="1" ht="26">
      <c r="B154" s="116"/>
      <c r="C154" s="117" t="s">
        <v>150</v>
      </c>
      <c r="D154" s="117" t="s">
        <v>69</v>
      </c>
      <c r="E154" s="118" t="s">
        <v>151</v>
      </c>
      <c r="F154" s="119" t="s">
        <v>555</v>
      </c>
      <c r="G154" s="120" t="s">
        <v>110</v>
      </c>
      <c r="H154" s="140"/>
      <c r="I154" s="122"/>
      <c r="J154" s="123">
        <f t="shared" si="20"/>
        <v>0</v>
      </c>
      <c r="K154" s="137"/>
      <c r="L154" s="138" t="s">
        <v>1</v>
      </c>
      <c r="M154" s="139" t="s">
        <v>23</v>
      </c>
      <c r="O154" s="126" t="e">
        <f>N154*#REF!</f>
        <v>#REF!</v>
      </c>
      <c r="P154" s="126">
        <v>0.548</v>
      </c>
      <c r="Q154" s="126" t="e">
        <f>P154*#REF!</f>
        <v>#REF!</v>
      </c>
      <c r="R154" s="126">
        <v>0</v>
      </c>
      <c r="S154" s="127" t="e">
        <f>R154*#REF!</f>
        <v>#REF!</v>
      </c>
      <c r="V154" s="128" t="s">
        <v>81</v>
      </c>
      <c r="X154" s="128" t="s">
        <v>69</v>
      </c>
      <c r="Y154" s="128" t="s">
        <v>72</v>
      </c>
      <c r="AC154" s="13" t="s">
        <v>67</v>
      </c>
      <c r="AI154" s="129">
        <f>IF(M155="základná",#REF!,0)</f>
        <v>0</v>
      </c>
      <c r="AJ154" s="129" t="e">
        <f>IF(M155="znížená",#REF!,0)</f>
        <v>#REF!</v>
      </c>
      <c r="AK154" s="129">
        <f>IF(M155="zákl. prenesená",#REF!,0)</f>
        <v>0</v>
      </c>
      <c r="AL154" s="129">
        <f>IF(M155="zníž. prenesená",#REF!,0)</f>
        <v>0</v>
      </c>
      <c r="AM154" s="129">
        <f>IF(M155="nulová",#REF!,0)</f>
        <v>0</v>
      </c>
      <c r="AN154" s="13" t="s">
        <v>72</v>
      </c>
      <c r="AO154" s="129" t="e">
        <f>ROUND(#REF!*#REF!,2)</f>
        <v>#REF!</v>
      </c>
      <c r="AP154" s="13" t="s">
        <v>81</v>
      </c>
      <c r="AQ154" s="128" t="s">
        <v>144</v>
      </c>
    </row>
    <row r="155" spans="2:43" s="1" customFormat="1" ht="33" customHeight="1">
      <c r="B155" s="116"/>
      <c r="C155" s="11"/>
      <c r="D155" s="105" t="s">
        <v>46</v>
      </c>
      <c r="E155" s="114" t="s">
        <v>153</v>
      </c>
      <c r="F155" s="114" t="s">
        <v>556</v>
      </c>
      <c r="G155" s="11"/>
      <c r="H155" s="11"/>
      <c r="I155" s="107"/>
      <c r="J155" s="149">
        <f>AO158</f>
        <v>0</v>
      </c>
      <c r="K155" s="28"/>
      <c r="L155" s="124" t="s">
        <v>1</v>
      </c>
      <c r="M155" s="125" t="s">
        <v>23</v>
      </c>
      <c r="O155" s="126" t="e">
        <f>N155*#REF!</f>
        <v>#REF!</v>
      </c>
      <c r="P155" s="126">
        <v>0.15782</v>
      </c>
      <c r="Q155" s="126" t="e">
        <f>P155*#REF!</f>
        <v>#REF!</v>
      </c>
      <c r="R155" s="126">
        <v>0</v>
      </c>
      <c r="S155" s="127" t="e">
        <f>R155*#REF!</f>
        <v>#REF!</v>
      </c>
      <c r="V155" s="128" t="s">
        <v>81</v>
      </c>
      <c r="X155" s="128" t="s">
        <v>69</v>
      </c>
      <c r="Y155" s="128" t="s">
        <v>72</v>
      </c>
      <c r="AC155" s="13" t="s">
        <v>67</v>
      </c>
      <c r="AI155" s="129">
        <f>IF(M156="základná",J152,0)</f>
        <v>0</v>
      </c>
      <c r="AJ155" s="129">
        <f>IF(M156="znížená",J152,0)</f>
        <v>0</v>
      </c>
      <c r="AK155" s="129">
        <f>IF(M156="zákl. prenesená",J152,0)</f>
        <v>0</v>
      </c>
      <c r="AL155" s="129">
        <f>IF(M156="zníž. prenesená",J152,0)</f>
        <v>0</v>
      </c>
      <c r="AM155" s="129">
        <f>IF(M156="nulová",J152,0)</f>
        <v>0</v>
      </c>
      <c r="AN155" s="13" t="s">
        <v>72</v>
      </c>
      <c r="AO155" s="129">
        <f>ROUND(I152*H152,2)</f>
        <v>0</v>
      </c>
      <c r="AP155" s="13" t="s">
        <v>81</v>
      </c>
      <c r="AQ155" s="128" t="s">
        <v>146</v>
      </c>
    </row>
    <row r="156" spans="2:43" s="1" customFormat="1" ht="26">
      <c r="B156" s="116"/>
      <c r="C156" s="117" t="s">
        <v>154</v>
      </c>
      <c r="D156" s="117" t="s">
        <v>69</v>
      </c>
      <c r="E156" s="118" t="s">
        <v>155</v>
      </c>
      <c r="F156" s="119" t="s">
        <v>557</v>
      </c>
      <c r="G156" s="120" t="s">
        <v>74</v>
      </c>
      <c r="H156" s="121">
        <v>2</v>
      </c>
      <c r="I156" s="122"/>
      <c r="J156" s="123">
        <f aca="true" t="shared" si="21" ref="J156:J176">ROUND(I156*H156,2)</f>
        <v>0</v>
      </c>
      <c r="K156" s="28"/>
      <c r="L156" s="124" t="s">
        <v>1</v>
      </c>
      <c r="M156" s="125" t="s">
        <v>23</v>
      </c>
      <c r="O156" s="126">
        <f>N156*H152</f>
        <v>0</v>
      </c>
      <c r="P156" s="126">
        <v>0.01761</v>
      </c>
      <c r="Q156" s="126">
        <f>P156*H152</f>
        <v>0.3522</v>
      </c>
      <c r="R156" s="126">
        <v>0</v>
      </c>
      <c r="S156" s="127">
        <f>R156*H152</f>
        <v>0</v>
      </c>
      <c r="V156" s="128" t="s">
        <v>81</v>
      </c>
      <c r="X156" s="128" t="s">
        <v>69</v>
      </c>
      <c r="Y156" s="128" t="s">
        <v>72</v>
      </c>
      <c r="AC156" s="13" t="s">
        <v>67</v>
      </c>
      <c r="AI156" s="129">
        <f>IF(M157="základná",J153,0)</f>
        <v>0</v>
      </c>
      <c r="AJ156" s="129">
        <f>IF(M157="znížená",J153,0)</f>
        <v>0</v>
      </c>
      <c r="AK156" s="129">
        <f>IF(M157="zákl. prenesená",J153,0)</f>
        <v>0</v>
      </c>
      <c r="AL156" s="129">
        <f>IF(M157="zníž. prenesená",J153,0)</f>
        <v>0</v>
      </c>
      <c r="AM156" s="129">
        <f>IF(M157="nulová",J153,0)</f>
        <v>0</v>
      </c>
      <c r="AN156" s="13" t="s">
        <v>72</v>
      </c>
      <c r="AO156" s="129">
        <f>ROUND(I153*H153,2)</f>
        <v>0</v>
      </c>
      <c r="AP156" s="13" t="s">
        <v>81</v>
      </c>
      <c r="AQ156" s="128" t="s">
        <v>149</v>
      </c>
    </row>
    <row r="157" spans="2:43" s="1" customFormat="1" ht="52">
      <c r="B157" s="116"/>
      <c r="C157" s="130" t="s">
        <v>157</v>
      </c>
      <c r="D157" s="130" t="s">
        <v>73</v>
      </c>
      <c r="E157" s="131" t="s">
        <v>158</v>
      </c>
      <c r="F157" s="132" t="s">
        <v>558</v>
      </c>
      <c r="G157" s="133" t="s">
        <v>70</v>
      </c>
      <c r="H157" s="134">
        <v>1</v>
      </c>
      <c r="I157" s="135"/>
      <c r="J157" s="136">
        <f t="shared" si="21"/>
        <v>0</v>
      </c>
      <c r="K157" s="28"/>
      <c r="L157" s="124" t="s">
        <v>1</v>
      </c>
      <c r="M157" s="125" t="s">
        <v>23</v>
      </c>
      <c r="O157" s="126">
        <f>N157*H153</f>
        <v>0</v>
      </c>
      <c r="P157" s="126">
        <v>0.01761</v>
      </c>
      <c r="Q157" s="126">
        <f>P157*H153</f>
        <v>0.03522</v>
      </c>
      <c r="R157" s="126">
        <v>0</v>
      </c>
      <c r="S157" s="127">
        <f>R157*H153</f>
        <v>0</v>
      </c>
      <c r="V157" s="128" t="s">
        <v>81</v>
      </c>
      <c r="X157" s="128" t="s">
        <v>69</v>
      </c>
      <c r="Y157" s="128" t="s">
        <v>72</v>
      </c>
      <c r="AC157" s="13" t="s">
        <v>67</v>
      </c>
      <c r="AI157" s="129">
        <f>IF(M158="základná",J154,0)</f>
        <v>0</v>
      </c>
      <c r="AJ157" s="129">
        <f>IF(M158="znížená",J154,0)</f>
        <v>0</v>
      </c>
      <c r="AK157" s="129">
        <f>IF(M158="zákl. prenesená",J154,0)</f>
        <v>0</v>
      </c>
      <c r="AL157" s="129">
        <f>IF(M158="zníž. prenesená",J154,0)</f>
        <v>0</v>
      </c>
      <c r="AM157" s="129">
        <f>IF(M158="nulová",J154,0)</f>
        <v>0</v>
      </c>
      <c r="AN157" s="13" t="s">
        <v>72</v>
      </c>
      <c r="AO157" s="129">
        <f>ROUND(I154*H154,2)</f>
        <v>0</v>
      </c>
      <c r="AP157" s="13" t="s">
        <v>81</v>
      </c>
      <c r="AQ157" s="128" t="s">
        <v>152</v>
      </c>
    </row>
    <row r="158" spans="2:41" s="11" customFormat="1" ht="52">
      <c r="B158" s="104"/>
      <c r="C158" s="130" t="s">
        <v>160</v>
      </c>
      <c r="D158" s="130" t="s">
        <v>73</v>
      </c>
      <c r="E158" s="131" t="s">
        <v>161</v>
      </c>
      <c r="F158" s="132" t="s">
        <v>559</v>
      </c>
      <c r="G158" s="133" t="s">
        <v>70</v>
      </c>
      <c r="H158" s="134">
        <v>1</v>
      </c>
      <c r="I158" s="135"/>
      <c r="J158" s="136">
        <f t="shared" si="21"/>
        <v>0</v>
      </c>
      <c r="K158" s="28"/>
      <c r="L158" s="124" t="s">
        <v>1</v>
      </c>
      <c r="M158" s="125" t="s">
        <v>23</v>
      </c>
      <c r="N158" s="1"/>
      <c r="O158" s="126">
        <f>N158*H154</f>
        <v>0</v>
      </c>
      <c r="P158" s="126">
        <v>0</v>
      </c>
      <c r="Q158" s="126">
        <f>P158*H154</f>
        <v>0</v>
      </c>
      <c r="R158" s="126">
        <v>0</v>
      </c>
      <c r="S158" s="127">
        <f>R158*H154</f>
        <v>0</v>
      </c>
      <c r="V158" s="105" t="s">
        <v>72</v>
      </c>
      <c r="X158" s="112" t="s">
        <v>46</v>
      </c>
      <c r="Y158" s="112" t="s">
        <v>51</v>
      </c>
      <c r="AC158" s="105" t="s">
        <v>67</v>
      </c>
      <c r="AO158" s="113">
        <f>SUM(AO159:AO179)</f>
        <v>0</v>
      </c>
    </row>
    <row r="159" spans="2:43" s="1" customFormat="1" ht="26">
      <c r="B159" s="116"/>
      <c r="C159" s="130" t="s">
        <v>163</v>
      </c>
      <c r="D159" s="130" t="s">
        <v>73</v>
      </c>
      <c r="E159" s="131" t="s">
        <v>164</v>
      </c>
      <c r="F159" s="132" t="s">
        <v>560</v>
      </c>
      <c r="G159" s="133" t="s">
        <v>74</v>
      </c>
      <c r="H159" s="134">
        <v>4</v>
      </c>
      <c r="I159" s="135"/>
      <c r="J159" s="136">
        <f t="shared" si="21"/>
        <v>0</v>
      </c>
      <c r="K159" s="104"/>
      <c r="L159" s="109"/>
      <c r="M159" s="11"/>
      <c r="N159" s="11"/>
      <c r="O159" s="110">
        <f>SUM(O160:O180)</f>
        <v>0</v>
      </c>
      <c r="P159" s="11"/>
      <c r="Q159" s="110">
        <f>SUM(Q160:Q180)</f>
        <v>0.5137621099999999</v>
      </c>
      <c r="R159" s="11"/>
      <c r="S159" s="111">
        <f>SUM(S160:S180)</f>
        <v>0</v>
      </c>
      <c r="V159" s="128" t="s">
        <v>81</v>
      </c>
      <c r="X159" s="128" t="s">
        <v>69</v>
      </c>
      <c r="Y159" s="128" t="s">
        <v>72</v>
      </c>
      <c r="AC159" s="13" t="s">
        <v>67</v>
      </c>
      <c r="AI159" s="129">
        <f aca="true" t="shared" si="22" ref="AI159:AI179">IF(M160="základná",J156,0)</f>
        <v>0</v>
      </c>
      <c r="AJ159" s="129">
        <f aca="true" t="shared" si="23" ref="AJ159:AJ179">IF(M160="znížená",J156,0)</f>
        <v>0</v>
      </c>
      <c r="AK159" s="129">
        <f aca="true" t="shared" si="24" ref="AK159:AK179">IF(M160="zákl. prenesená",J156,0)</f>
        <v>0</v>
      </c>
      <c r="AL159" s="129">
        <f aca="true" t="shared" si="25" ref="AL159:AL179">IF(M160="zníž. prenesená",J156,0)</f>
        <v>0</v>
      </c>
      <c r="AM159" s="129">
        <f aca="true" t="shared" si="26" ref="AM159:AM179">IF(M160="nulová",J156,0)</f>
        <v>0</v>
      </c>
      <c r="AN159" s="13" t="s">
        <v>72</v>
      </c>
      <c r="AO159" s="129">
        <f aca="true" t="shared" si="27" ref="AO159:AO179">ROUND(I156*H156,2)</f>
        <v>0</v>
      </c>
      <c r="AP159" s="13" t="s">
        <v>81</v>
      </c>
      <c r="AQ159" s="128" t="s">
        <v>156</v>
      </c>
    </row>
    <row r="160" spans="2:43" s="1" customFormat="1" ht="26">
      <c r="B160" s="116"/>
      <c r="C160" s="117" t="s">
        <v>166</v>
      </c>
      <c r="D160" s="117" t="s">
        <v>69</v>
      </c>
      <c r="E160" s="118" t="s">
        <v>167</v>
      </c>
      <c r="F160" s="119" t="s">
        <v>561</v>
      </c>
      <c r="G160" s="120" t="s">
        <v>74</v>
      </c>
      <c r="H160" s="121">
        <v>2</v>
      </c>
      <c r="I160" s="122"/>
      <c r="J160" s="123">
        <f t="shared" si="21"/>
        <v>0</v>
      </c>
      <c r="K160" s="28"/>
      <c r="L160" s="124" t="s">
        <v>1</v>
      </c>
      <c r="M160" s="125" t="s">
        <v>23</v>
      </c>
      <c r="O160" s="126">
        <f aca="true" t="shared" si="28" ref="O160:O180">N160*H156</f>
        <v>0</v>
      </c>
      <c r="P160" s="126">
        <v>0.00033</v>
      </c>
      <c r="Q160" s="126">
        <f aca="true" t="shared" si="29" ref="Q160:Q180">P160*H156</f>
        <v>0.00066</v>
      </c>
      <c r="R160" s="126">
        <v>0</v>
      </c>
      <c r="S160" s="127">
        <f aca="true" t="shared" si="30" ref="S160:S180">R160*H156</f>
        <v>0</v>
      </c>
      <c r="V160" s="128" t="s">
        <v>85</v>
      </c>
      <c r="X160" s="128" t="s">
        <v>73</v>
      </c>
      <c r="Y160" s="128" t="s">
        <v>72</v>
      </c>
      <c r="AC160" s="13" t="s">
        <v>67</v>
      </c>
      <c r="AI160" s="129">
        <f t="shared" si="22"/>
        <v>0</v>
      </c>
      <c r="AJ160" s="129">
        <f t="shared" si="23"/>
        <v>0</v>
      </c>
      <c r="AK160" s="129">
        <f t="shared" si="24"/>
        <v>0</v>
      </c>
      <c r="AL160" s="129">
        <f t="shared" si="25"/>
        <v>0</v>
      </c>
      <c r="AM160" s="129">
        <f t="shared" si="26"/>
        <v>0</v>
      </c>
      <c r="AN160" s="13" t="s">
        <v>72</v>
      </c>
      <c r="AO160" s="129">
        <f t="shared" si="27"/>
        <v>0</v>
      </c>
      <c r="AP160" s="13" t="s">
        <v>81</v>
      </c>
      <c r="AQ160" s="128" t="s">
        <v>159</v>
      </c>
    </row>
    <row r="161" spans="2:43" s="1" customFormat="1" ht="13">
      <c r="B161" s="116"/>
      <c r="C161" s="130" t="s">
        <v>169</v>
      </c>
      <c r="D161" s="130" t="s">
        <v>73</v>
      </c>
      <c r="E161" s="131" t="s">
        <v>170</v>
      </c>
      <c r="F161" s="132" t="s">
        <v>669</v>
      </c>
      <c r="G161" s="133" t="s">
        <v>74</v>
      </c>
      <c r="H161" s="134">
        <v>2</v>
      </c>
      <c r="I161" s="135"/>
      <c r="J161" s="136">
        <f t="shared" si="21"/>
        <v>0</v>
      </c>
      <c r="K161" s="137"/>
      <c r="L161" s="138" t="s">
        <v>1</v>
      </c>
      <c r="M161" s="139" t="s">
        <v>23</v>
      </c>
      <c r="O161" s="126">
        <f t="shared" si="28"/>
        <v>0</v>
      </c>
      <c r="P161" s="126">
        <v>0.085</v>
      </c>
      <c r="Q161" s="126">
        <f t="shared" si="29"/>
        <v>0.085</v>
      </c>
      <c r="R161" s="126">
        <v>0</v>
      </c>
      <c r="S161" s="127">
        <f t="shared" si="30"/>
        <v>0</v>
      </c>
      <c r="V161" s="128" t="s">
        <v>85</v>
      </c>
      <c r="X161" s="128" t="s">
        <v>73</v>
      </c>
      <c r="Y161" s="128" t="s">
        <v>72</v>
      </c>
      <c r="AC161" s="13" t="s">
        <v>67</v>
      </c>
      <c r="AI161" s="129">
        <f t="shared" si="22"/>
        <v>0</v>
      </c>
      <c r="AJ161" s="129">
        <f t="shared" si="23"/>
        <v>0</v>
      </c>
      <c r="AK161" s="129">
        <f t="shared" si="24"/>
        <v>0</v>
      </c>
      <c r="AL161" s="129">
        <f t="shared" si="25"/>
        <v>0</v>
      </c>
      <c r="AM161" s="129">
        <f t="shared" si="26"/>
        <v>0</v>
      </c>
      <c r="AN161" s="13" t="s">
        <v>72</v>
      </c>
      <c r="AO161" s="129">
        <f t="shared" si="27"/>
        <v>0</v>
      </c>
      <c r="AP161" s="13" t="s">
        <v>81</v>
      </c>
      <c r="AQ161" s="128" t="s">
        <v>162</v>
      </c>
    </row>
    <row r="162" spans="2:43" s="1" customFormat="1" ht="26">
      <c r="B162" s="116"/>
      <c r="C162" s="117" t="s">
        <v>172</v>
      </c>
      <c r="D162" s="117" t="s">
        <v>69</v>
      </c>
      <c r="E162" s="118" t="s">
        <v>173</v>
      </c>
      <c r="F162" s="119" t="s">
        <v>562</v>
      </c>
      <c r="G162" s="120" t="s">
        <v>662</v>
      </c>
      <c r="H162" s="121">
        <v>1</v>
      </c>
      <c r="I162" s="122"/>
      <c r="J162" s="123">
        <f t="shared" si="21"/>
        <v>0</v>
      </c>
      <c r="K162" s="137"/>
      <c r="L162" s="138" t="s">
        <v>1</v>
      </c>
      <c r="M162" s="139" t="s">
        <v>23</v>
      </c>
      <c r="O162" s="126">
        <f t="shared" si="28"/>
        <v>0</v>
      </c>
      <c r="P162" s="126">
        <v>0.085</v>
      </c>
      <c r="Q162" s="126">
        <f t="shared" si="29"/>
        <v>0.085</v>
      </c>
      <c r="R162" s="126">
        <v>0</v>
      </c>
      <c r="S162" s="127">
        <f t="shared" si="30"/>
        <v>0</v>
      </c>
      <c r="V162" s="128" t="s">
        <v>85</v>
      </c>
      <c r="X162" s="128" t="s">
        <v>73</v>
      </c>
      <c r="Y162" s="128" t="s">
        <v>72</v>
      </c>
      <c r="AC162" s="13" t="s">
        <v>67</v>
      </c>
      <c r="AI162" s="129">
        <f t="shared" si="22"/>
        <v>0</v>
      </c>
      <c r="AJ162" s="129">
        <f t="shared" si="23"/>
        <v>0</v>
      </c>
      <c r="AK162" s="129">
        <f t="shared" si="24"/>
        <v>0</v>
      </c>
      <c r="AL162" s="129">
        <f t="shared" si="25"/>
        <v>0</v>
      </c>
      <c r="AM162" s="129">
        <f t="shared" si="26"/>
        <v>0</v>
      </c>
      <c r="AN162" s="13" t="s">
        <v>72</v>
      </c>
      <c r="AO162" s="129">
        <f t="shared" si="27"/>
        <v>0</v>
      </c>
      <c r="AP162" s="13" t="s">
        <v>81</v>
      </c>
      <c r="AQ162" s="128" t="s">
        <v>165</v>
      </c>
    </row>
    <row r="163" spans="2:43" s="1" customFormat="1" ht="39">
      <c r="B163" s="116"/>
      <c r="C163" s="130" t="s">
        <v>81</v>
      </c>
      <c r="D163" s="130" t="s">
        <v>73</v>
      </c>
      <c r="E163" s="131" t="s">
        <v>175</v>
      </c>
      <c r="F163" s="147" t="s">
        <v>687</v>
      </c>
      <c r="G163" s="133" t="s">
        <v>74</v>
      </c>
      <c r="H163" s="134">
        <v>1</v>
      </c>
      <c r="I163" s="135"/>
      <c r="J163" s="136">
        <f t="shared" si="21"/>
        <v>0</v>
      </c>
      <c r="K163" s="137"/>
      <c r="L163" s="138" t="s">
        <v>1</v>
      </c>
      <c r="M163" s="139" t="s">
        <v>23</v>
      </c>
      <c r="O163" s="126">
        <f t="shared" si="28"/>
        <v>0</v>
      </c>
      <c r="P163" s="126">
        <v>0.00016</v>
      </c>
      <c r="Q163" s="126">
        <f t="shared" si="29"/>
        <v>0.00064</v>
      </c>
      <c r="R163" s="126">
        <v>0</v>
      </c>
      <c r="S163" s="127">
        <f t="shared" si="30"/>
        <v>0</v>
      </c>
      <c r="V163" s="128" t="s">
        <v>81</v>
      </c>
      <c r="X163" s="128" t="s">
        <v>69</v>
      </c>
      <c r="Y163" s="128" t="s">
        <v>72</v>
      </c>
      <c r="AC163" s="13" t="s">
        <v>67</v>
      </c>
      <c r="AI163" s="129">
        <f t="shared" si="22"/>
        <v>0</v>
      </c>
      <c r="AJ163" s="129">
        <f t="shared" si="23"/>
        <v>0</v>
      </c>
      <c r="AK163" s="129">
        <f t="shared" si="24"/>
        <v>0</v>
      </c>
      <c r="AL163" s="129">
        <f t="shared" si="25"/>
        <v>0</v>
      </c>
      <c r="AM163" s="129">
        <f t="shared" si="26"/>
        <v>0</v>
      </c>
      <c r="AN163" s="13" t="s">
        <v>72</v>
      </c>
      <c r="AO163" s="129">
        <f t="shared" si="27"/>
        <v>0</v>
      </c>
      <c r="AP163" s="13" t="s">
        <v>81</v>
      </c>
      <c r="AQ163" s="128" t="s">
        <v>168</v>
      </c>
    </row>
    <row r="164" spans="2:43" s="1" customFormat="1" ht="13">
      <c r="B164" s="116"/>
      <c r="C164" s="130" t="s">
        <v>177</v>
      </c>
      <c r="D164" s="130" t="s">
        <v>73</v>
      </c>
      <c r="E164" s="131" t="s">
        <v>178</v>
      </c>
      <c r="F164" s="147" t="s">
        <v>686</v>
      </c>
      <c r="G164" s="133" t="s">
        <v>74</v>
      </c>
      <c r="H164" s="134">
        <v>1</v>
      </c>
      <c r="I164" s="135"/>
      <c r="J164" s="136">
        <f t="shared" si="21"/>
        <v>0</v>
      </c>
      <c r="K164" s="28"/>
      <c r="L164" s="124" t="s">
        <v>1</v>
      </c>
      <c r="M164" s="125" t="s">
        <v>23</v>
      </c>
      <c r="O164" s="126">
        <f t="shared" si="28"/>
        <v>0</v>
      </c>
      <c r="P164" s="126">
        <v>0</v>
      </c>
      <c r="Q164" s="126">
        <f t="shared" si="29"/>
        <v>0</v>
      </c>
      <c r="R164" s="126">
        <v>0</v>
      </c>
      <c r="S164" s="127">
        <f t="shared" si="30"/>
        <v>0</v>
      </c>
      <c r="V164" s="128" t="s">
        <v>85</v>
      </c>
      <c r="X164" s="128" t="s">
        <v>73</v>
      </c>
      <c r="Y164" s="128" t="s">
        <v>72</v>
      </c>
      <c r="AC164" s="13" t="s">
        <v>67</v>
      </c>
      <c r="AI164" s="129">
        <f t="shared" si="22"/>
        <v>0</v>
      </c>
      <c r="AJ164" s="129">
        <f t="shared" si="23"/>
        <v>0</v>
      </c>
      <c r="AK164" s="129">
        <f t="shared" si="24"/>
        <v>0</v>
      </c>
      <c r="AL164" s="129">
        <f t="shared" si="25"/>
        <v>0</v>
      </c>
      <c r="AM164" s="129">
        <f t="shared" si="26"/>
        <v>0</v>
      </c>
      <c r="AN164" s="13" t="s">
        <v>72</v>
      </c>
      <c r="AO164" s="129">
        <f t="shared" si="27"/>
        <v>0</v>
      </c>
      <c r="AP164" s="13" t="s">
        <v>81</v>
      </c>
      <c r="AQ164" s="128" t="s">
        <v>171</v>
      </c>
    </row>
    <row r="165" spans="2:43" s="1" customFormat="1" ht="13">
      <c r="B165" s="116"/>
      <c r="C165" s="117" t="s">
        <v>180</v>
      </c>
      <c r="D165" s="117" t="s">
        <v>69</v>
      </c>
      <c r="E165" s="118" t="s">
        <v>181</v>
      </c>
      <c r="F165" s="119" t="s">
        <v>563</v>
      </c>
      <c r="G165" s="120" t="s">
        <v>74</v>
      </c>
      <c r="H165" s="121">
        <v>1</v>
      </c>
      <c r="I165" s="122"/>
      <c r="J165" s="123">
        <f t="shared" si="21"/>
        <v>0</v>
      </c>
      <c r="K165" s="137"/>
      <c r="L165" s="138" t="s">
        <v>1</v>
      </c>
      <c r="M165" s="139" t="s">
        <v>23</v>
      </c>
      <c r="O165" s="126">
        <f t="shared" si="28"/>
        <v>0</v>
      </c>
      <c r="P165" s="126">
        <v>0.0037</v>
      </c>
      <c r="Q165" s="126">
        <f t="shared" si="29"/>
        <v>0.0074</v>
      </c>
      <c r="R165" s="126">
        <v>0</v>
      </c>
      <c r="S165" s="127">
        <f t="shared" si="30"/>
        <v>0</v>
      </c>
      <c r="V165" s="128" t="s">
        <v>81</v>
      </c>
      <c r="X165" s="128" t="s">
        <v>69</v>
      </c>
      <c r="Y165" s="128" t="s">
        <v>72</v>
      </c>
      <c r="AC165" s="13" t="s">
        <v>67</v>
      </c>
      <c r="AI165" s="129">
        <f t="shared" si="22"/>
        <v>0</v>
      </c>
      <c r="AJ165" s="129">
        <f t="shared" si="23"/>
        <v>0</v>
      </c>
      <c r="AK165" s="129">
        <f t="shared" si="24"/>
        <v>0</v>
      </c>
      <c r="AL165" s="129">
        <f t="shared" si="25"/>
        <v>0</v>
      </c>
      <c r="AM165" s="129">
        <f t="shared" si="26"/>
        <v>0</v>
      </c>
      <c r="AN165" s="13" t="s">
        <v>72</v>
      </c>
      <c r="AO165" s="129">
        <f t="shared" si="27"/>
        <v>0</v>
      </c>
      <c r="AP165" s="13" t="s">
        <v>81</v>
      </c>
      <c r="AQ165" s="128" t="s">
        <v>174</v>
      </c>
    </row>
    <row r="166" spans="2:43" s="1" customFormat="1" ht="26">
      <c r="B166" s="116"/>
      <c r="C166" s="130" t="s">
        <v>68</v>
      </c>
      <c r="D166" s="130" t="s">
        <v>73</v>
      </c>
      <c r="E166" s="131" t="s">
        <v>183</v>
      </c>
      <c r="F166" s="132" t="s">
        <v>564</v>
      </c>
      <c r="G166" s="133" t="s">
        <v>74</v>
      </c>
      <c r="H166" s="134">
        <v>1</v>
      </c>
      <c r="I166" s="135"/>
      <c r="J166" s="136">
        <f t="shared" si="21"/>
        <v>0</v>
      </c>
      <c r="K166" s="28"/>
      <c r="L166" s="124" t="s">
        <v>1</v>
      </c>
      <c r="M166" s="125" t="s">
        <v>23</v>
      </c>
      <c r="O166" s="126">
        <f t="shared" si="28"/>
        <v>0</v>
      </c>
      <c r="P166" s="126">
        <v>0.0175225</v>
      </c>
      <c r="Q166" s="126">
        <f t="shared" si="29"/>
        <v>0.0175225</v>
      </c>
      <c r="R166" s="126">
        <v>0</v>
      </c>
      <c r="S166" s="127">
        <f t="shared" si="30"/>
        <v>0</v>
      </c>
      <c r="V166" s="128" t="s">
        <v>85</v>
      </c>
      <c r="X166" s="128" t="s">
        <v>73</v>
      </c>
      <c r="Y166" s="128" t="s">
        <v>72</v>
      </c>
      <c r="AC166" s="13" t="s">
        <v>67</v>
      </c>
      <c r="AI166" s="129">
        <f t="shared" si="22"/>
        <v>0</v>
      </c>
      <c r="AJ166" s="129">
        <f t="shared" si="23"/>
        <v>0</v>
      </c>
      <c r="AK166" s="129">
        <f t="shared" si="24"/>
        <v>0</v>
      </c>
      <c r="AL166" s="129">
        <f t="shared" si="25"/>
        <v>0</v>
      </c>
      <c r="AM166" s="129">
        <f t="shared" si="26"/>
        <v>0</v>
      </c>
      <c r="AN166" s="13" t="s">
        <v>72</v>
      </c>
      <c r="AO166" s="129">
        <f t="shared" si="27"/>
        <v>0</v>
      </c>
      <c r="AP166" s="13" t="s">
        <v>81</v>
      </c>
      <c r="AQ166" s="128" t="s">
        <v>176</v>
      </c>
    </row>
    <row r="167" spans="2:43" s="1" customFormat="1" ht="26">
      <c r="B167" s="116"/>
      <c r="C167" s="117" t="s">
        <v>185</v>
      </c>
      <c r="D167" s="117" t="s">
        <v>69</v>
      </c>
      <c r="E167" s="118" t="s">
        <v>186</v>
      </c>
      <c r="F167" s="119" t="s">
        <v>565</v>
      </c>
      <c r="G167" s="120" t="s">
        <v>662</v>
      </c>
      <c r="H167" s="121">
        <v>1</v>
      </c>
      <c r="I167" s="122"/>
      <c r="J167" s="123">
        <f t="shared" si="21"/>
        <v>0</v>
      </c>
      <c r="K167" s="137"/>
      <c r="L167" s="138" t="s">
        <v>1</v>
      </c>
      <c r="M167" s="139" t="s">
        <v>23</v>
      </c>
      <c r="O167" s="126">
        <f t="shared" si="28"/>
        <v>0</v>
      </c>
      <c r="P167" s="126">
        <v>0</v>
      </c>
      <c r="Q167" s="126">
        <f t="shared" si="29"/>
        <v>0</v>
      </c>
      <c r="R167" s="126">
        <v>0</v>
      </c>
      <c r="S167" s="127">
        <f t="shared" si="30"/>
        <v>0</v>
      </c>
      <c r="V167" s="128" t="s">
        <v>85</v>
      </c>
      <c r="X167" s="128" t="s">
        <v>73</v>
      </c>
      <c r="Y167" s="128" t="s">
        <v>72</v>
      </c>
      <c r="AC167" s="13" t="s">
        <v>67</v>
      </c>
      <c r="AI167" s="129">
        <f t="shared" si="22"/>
        <v>0</v>
      </c>
      <c r="AJ167" s="129">
        <f t="shared" si="23"/>
        <v>0</v>
      </c>
      <c r="AK167" s="129">
        <f t="shared" si="24"/>
        <v>0</v>
      </c>
      <c r="AL167" s="129">
        <f t="shared" si="25"/>
        <v>0</v>
      </c>
      <c r="AM167" s="129">
        <f t="shared" si="26"/>
        <v>0</v>
      </c>
      <c r="AN167" s="13" t="s">
        <v>72</v>
      </c>
      <c r="AO167" s="129">
        <f t="shared" si="27"/>
        <v>0</v>
      </c>
      <c r="AP167" s="13" t="s">
        <v>81</v>
      </c>
      <c r="AQ167" s="128" t="s">
        <v>179</v>
      </c>
    </row>
    <row r="168" spans="2:43" s="1" customFormat="1" ht="13">
      <c r="B168" s="116"/>
      <c r="C168" s="130" t="s">
        <v>188</v>
      </c>
      <c r="D168" s="130" t="s">
        <v>73</v>
      </c>
      <c r="E168" s="131" t="s">
        <v>189</v>
      </c>
      <c r="F168" s="132" t="s">
        <v>670</v>
      </c>
      <c r="G168" s="133" t="s">
        <v>74</v>
      </c>
      <c r="H168" s="134">
        <v>1</v>
      </c>
      <c r="I168" s="135"/>
      <c r="J168" s="136">
        <f t="shared" si="21"/>
        <v>0</v>
      </c>
      <c r="K168" s="137"/>
      <c r="L168" s="138" t="s">
        <v>1</v>
      </c>
      <c r="M168" s="139" t="s">
        <v>23</v>
      </c>
      <c r="O168" s="126">
        <f t="shared" si="28"/>
        <v>0</v>
      </c>
      <c r="P168" s="126">
        <v>0.176</v>
      </c>
      <c r="Q168" s="126">
        <f t="shared" si="29"/>
        <v>0.176</v>
      </c>
      <c r="R168" s="126">
        <v>0</v>
      </c>
      <c r="S168" s="127">
        <f t="shared" si="30"/>
        <v>0</v>
      </c>
      <c r="V168" s="128" t="s">
        <v>81</v>
      </c>
      <c r="X168" s="128" t="s">
        <v>69</v>
      </c>
      <c r="Y168" s="128" t="s">
        <v>72</v>
      </c>
      <c r="AC168" s="13" t="s">
        <v>67</v>
      </c>
      <c r="AI168" s="129">
        <f t="shared" si="22"/>
        <v>0</v>
      </c>
      <c r="AJ168" s="129">
        <f t="shared" si="23"/>
        <v>0</v>
      </c>
      <c r="AK168" s="129">
        <f t="shared" si="24"/>
        <v>0</v>
      </c>
      <c r="AL168" s="129">
        <f t="shared" si="25"/>
        <v>0</v>
      </c>
      <c r="AM168" s="129">
        <f t="shared" si="26"/>
        <v>0</v>
      </c>
      <c r="AN168" s="13" t="s">
        <v>72</v>
      </c>
      <c r="AO168" s="129">
        <f t="shared" si="27"/>
        <v>0</v>
      </c>
      <c r="AP168" s="13" t="s">
        <v>81</v>
      </c>
      <c r="AQ168" s="128" t="s">
        <v>182</v>
      </c>
    </row>
    <row r="169" spans="2:43" s="1" customFormat="1" ht="26">
      <c r="B169" s="116"/>
      <c r="C169" s="117" t="s">
        <v>191</v>
      </c>
      <c r="D169" s="117" t="s">
        <v>69</v>
      </c>
      <c r="E169" s="118" t="s">
        <v>192</v>
      </c>
      <c r="F169" s="119" t="s">
        <v>566</v>
      </c>
      <c r="G169" s="120" t="s">
        <v>662</v>
      </c>
      <c r="H169" s="121">
        <v>2</v>
      </c>
      <c r="I169" s="122"/>
      <c r="J169" s="123">
        <f t="shared" si="21"/>
        <v>0</v>
      </c>
      <c r="K169" s="28"/>
      <c r="L169" s="124" t="s">
        <v>1</v>
      </c>
      <c r="M169" s="125" t="s">
        <v>23</v>
      </c>
      <c r="O169" s="126">
        <f t="shared" si="28"/>
        <v>0</v>
      </c>
      <c r="P169" s="126">
        <v>2E-05</v>
      </c>
      <c r="Q169" s="126">
        <f t="shared" si="29"/>
        <v>2E-05</v>
      </c>
      <c r="R169" s="126">
        <v>0</v>
      </c>
      <c r="S169" s="127">
        <f t="shared" si="30"/>
        <v>0</v>
      </c>
      <c r="V169" s="128" t="s">
        <v>85</v>
      </c>
      <c r="X169" s="128" t="s">
        <v>73</v>
      </c>
      <c r="Y169" s="128" t="s">
        <v>72</v>
      </c>
      <c r="AC169" s="13" t="s">
        <v>67</v>
      </c>
      <c r="AI169" s="129">
        <f t="shared" si="22"/>
        <v>0</v>
      </c>
      <c r="AJ169" s="129">
        <f t="shared" si="23"/>
        <v>0</v>
      </c>
      <c r="AK169" s="129">
        <f t="shared" si="24"/>
        <v>0</v>
      </c>
      <c r="AL169" s="129">
        <f t="shared" si="25"/>
        <v>0</v>
      </c>
      <c r="AM169" s="129">
        <f t="shared" si="26"/>
        <v>0</v>
      </c>
      <c r="AN169" s="13" t="s">
        <v>72</v>
      </c>
      <c r="AO169" s="129">
        <f t="shared" si="27"/>
        <v>0</v>
      </c>
      <c r="AP169" s="13" t="s">
        <v>81</v>
      </c>
      <c r="AQ169" s="128" t="s">
        <v>184</v>
      </c>
    </row>
    <row r="170" spans="2:43" s="1" customFormat="1" ht="13">
      <c r="B170" s="116"/>
      <c r="C170" s="130" t="s">
        <v>194</v>
      </c>
      <c r="D170" s="130" t="s">
        <v>73</v>
      </c>
      <c r="E170" s="131" t="s">
        <v>195</v>
      </c>
      <c r="F170" s="132" t="s">
        <v>671</v>
      </c>
      <c r="G170" s="133" t="s">
        <v>74</v>
      </c>
      <c r="H170" s="134">
        <v>1</v>
      </c>
      <c r="I170" s="135"/>
      <c r="J170" s="136">
        <f t="shared" si="21"/>
        <v>0</v>
      </c>
      <c r="K170" s="137"/>
      <c r="L170" s="138" t="s">
        <v>1</v>
      </c>
      <c r="M170" s="139" t="s">
        <v>23</v>
      </c>
      <c r="O170" s="126">
        <f t="shared" si="28"/>
        <v>0</v>
      </c>
      <c r="P170" s="126">
        <v>0.0201</v>
      </c>
      <c r="Q170" s="126">
        <f t="shared" si="29"/>
        <v>0.0201</v>
      </c>
      <c r="R170" s="126">
        <v>0</v>
      </c>
      <c r="S170" s="127">
        <f t="shared" si="30"/>
        <v>0</v>
      </c>
      <c r="V170" s="128" t="s">
        <v>81</v>
      </c>
      <c r="X170" s="128" t="s">
        <v>69</v>
      </c>
      <c r="Y170" s="128" t="s">
        <v>72</v>
      </c>
      <c r="AC170" s="13" t="s">
        <v>67</v>
      </c>
      <c r="AI170" s="129">
        <f t="shared" si="22"/>
        <v>0</v>
      </c>
      <c r="AJ170" s="129">
        <f t="shared" si="23"/>
        <v>0</v>
      </c>
      <c r="AK170" s="129">
        <f t="shared" si="24"/>
        <v>0</v>
      </c>
      <c r="AL170" s="129">
        <f t="shared" si="25"/>
        <v>0</v>
      </c>
      <c r="AM170" s="129">
        <f t="shared" si="26"/>
        <v>0</v>
      </c>
      <c r="AN170" s="13" t="s">
        <v>72</v>
      </c>
      <c r="AO170" s="129">
        <f t="shared" si="27"/>
        <v>0</v>
      </c>
      <c r="AP170" s="13" t="s">
        <v>81</v>
      </c>
      <c r="AQ170" s="128" t="s">
        <v>187</v>
      </c>
    </row>
    <row r="171" spans="2:43" s="1" customFormat="1" ht="13">
      <c r="B171" s="116"/>
      <c r="C171" s="130" t="s">
        <v>197</v>
      </c>
      <c r="D171" s="130" t="s">
        <v>73</v>
      </c>
      <c r="E171" s="131" t="s">
        <v>198</v>
      </c>
      <c r="F171" s="132" t="s">
        <v>672</v>
      </c>
      <c r="G171" s="133" t="s">
        <v>74</v>
      </c>
      <c r="H171" s="134">
        <v>1</v>
      </c>
      <c r="I171" s="135"/>
      <c r="J171" s="136">
        <f t="shared" si="21"/>
        <v>0</v>
      </c>
      <c r="K171" s="28"/>
      <c r="L171" s="124" t="s">
        <v>1</v>
      </c>
      <c r="M171" s="125" t="s">
        <v>23</v>
      </c>
      <c r="O171" s="126">
        <f t="shared" si="28"/>
        <v>0</v>
      </c>
      <c r="P171" s="126">
        <v>1.839E-05</v>
      </c>
      <c r="Q171" s="126">
        <f t="shared" si="29"/>
        <v>1.839E-05</v>
      </c>
      <c r="R171" s="126">
        <v>0</v>
      </c>
      <c r="S171" s="127">
        <f t="shared" si="30"/>
        <v>0</v>
      </c>
      <c r="V171" s="128" t="s">
        <v>85</v>
      </c>
      <c r="X171" s="128" t="s">
        <v>73</v>
      </c>
      <c r="Y171" s="128" t="s">
        <v>72</v>
      </c>
      <c r="AC171" s="13" t="s">
        <v>67</v>
      </c>
      <c r="AI171" s="129">
        <f t="shared" si="22"/>
        <v>0</v>
      </c>
      <c r="AJ171" s="129">
        <f t="shared" si="23"/>
        <v>0</v>
      </c>
      <c r="AK171" s="129">
        <f t="shared" si="24"/>
        <v>0</v>
      </c>
      <c r="AL171" s="129">
        <f t="shared" si="25"/>
        <v>0</v>
      </c>
      <c r="AM171" s="129">
        <f t="shared" si="26"/>
        <v>0</v>
      </c>
      <c r="AN171" s="13" t="s">
        <v>72</v>
      </c>
      <c r="AO171" s="129">
        <f t="shared" si="27"/>
        <v>0</v>
      </c>
      <c r="AP171" s="13" t="s">
        <v>81</v>
      </c>
      <c r="AQ171" s="128" t="s">
        <v>190</v>
      </c>
    </row>
    <row r="172" spans="2:43" s="1" customFormat="1" ht="26">
      <c r="B172" s="116"/>
      <c r="C172" s="117" t="s">
        <v>200</v>
      </c>
      <c r="D172" s="117" t="s">
        <v>69</v>
      </c>
      <c r="E172" s="118" t="s">
        <v>201</v>
      </c>
      <c r="F172" s="119" t="s">
        <v>567</v>
      </c>
      <c r="G172" s="120" t="s">
        <v>662</v>
      </c>
      <c r="H172" s="121">
        <v>2</v>
      </c>
      <c r="I172" s="122"/>
      <c r="J172" s="123">
        <f t="shared" si="21"/>
        <v>0</v>
      </c>
      <c r="K172" s="137"/>
      <c r="L172" s="138" t="s">
        <v>1</v>
      </c>
      <c r="M172" s="139" t="s">
        <v>23</v>
      </c>
      <c r="O172" s="126">
        <f t="shared" si="28"/>
        <v>0</v>
      </c>
      <c r="P172" s="126">
        <v>0.0072</v>
      </c>
      <c r="Q172" s="126">
        <f t="shared" si="29"/>
        <v>0.0072</v>
      </c>
      <c r="R172" s="126">
        <v>0</v>
      </c>
      <c r="S172" s="127">
        <f t="shared" si="30"/>
        <v>0</v>
      </c>
      <c r="V172" s="128" t="s">
        <v>81</v>
      </c>
      <c r="X172" s="128" t="s">
        <v>69</v>
      </c>
      <c r="Y172" s="128" t="s">
        <v>72</v>
      </c>
      <c r="AC172" s="13" t="s">
        <v>67</v>
      </c>
      <c r="AI172" s="129">
        <f t="shared" si="22"/>
        <v>0</v>
      </c>
      <c r="AJ172" s="129">
        <f t="shared" si="23"/>
        <v>0</v>
      </c>
      <c r="AK172" s="129">
        <f t="shared" si="24"/>
        <v>0</v>
      </c>
      <c r="AL172" s="129">
        <f t="shared" si="25"/>
        <v>0</v>
      </c>
      <c r="AM172" s="129">
        <f t="shared" si="26"/>
        <v>0</v>
      </c>
      <c r="AN172" s="13" t="s">
        <v>72</v>
      </c>
      <c r="AO172" s="129">
        <f t="shared" si="27"/>
        <v>0</v>
      </c>
      <c r="AP172" s="13" t="s">
        <v>81</v>
      </c>
      <c r="AQ172" s="128" t="s">
        <v>193</v>
      </c>
    </row>
    <row r="173" spans="2:43" s="1" customFormat="1" ht="13">
      <c r="B173" s="116"/>
      <c r="C173" s="130" t="s">
        <v>203</v>
      </c>
      <c r="D173" s="130" t="s">
        <v>73</v>
      </c>
      <c r="E173" s="131" t="s">
        <v>204</v>
      </c>
      <c r="F173" s="132" t="s">
        <v>673</v>
      </c>
      <c r="G173" s="133" t="s">
        <v>74</v>
      </c>
      <c r="H173" s="134">
        <v>2</v>
      </c>
      <c r="I173" s="135"/>
      <c r="J173" s="136">
        <f t="shared" si="21"/>
        <v>0</v>
      </c>
      <c r="K173" s="28"/>
      <c r="L173" s="124" t="s">
        <v>1</v>
      </c>
      <c r="M173" s="125" t="s">
        <v>23</v>
      </c>
      <c r="O173" s="126">
        <f t="shared" si="28"/>
        <v>0</v>
      </c>
      <c r="P173" s="126">
        <v>0.00062034</v>
      </c>
      <c r="Q173" s="126">
        <f t="shared" si="29"/>
        <v>0.00124068</v>
      </c>
      <c r="R173" s="126">
        <v>0</v>
      </c>
      <c r="S173" s="127">
        <f t="shared" si="30"/>
        <v>0</v>
      </c>
      <c r="V173" s="128" t="s">
        <v>85</v>
      </c>
      <c r="X173" s="128" t="s">
        <v>73</v>
      </c>
      <c r="Y173" s="128" t="s">
        <v>72</v>
      </c>
      <c r="AC173" s="13" t="s">
        <v>67</v>
      </c>
      <c r="AI173" s="129">
        <f t="shared" si="22"/>
        <v>0</v>
      </c>
      <c r="AJ173" s="129">
        <f t="shared" si="23"/>
        <v>0</v>
      </c>
      <c r="AK173" s="129">
        <f t="shared" si="24"/>
        <v>0</v>
      </c>
      <c r="AL173" s="129">
        <f t="shared" si="25"/>
        <v>0</v>
      </c>
      <c r="AM173" s="129">
        <f t="shared" si="26"/>
        <v>0</v>
      </c>
      <c r="AN173" s="13" t="s">
        <v>72</v>
      </c>
      <c r="AO173" s="129">
        <f t="shared" si="27"/>
        <v>0</v>
      </c>
      <c r="AP173" s="13" t="s">
        <v>81</v>
      </c>
      <c r="AQ173" s="128" t="s">
        <v>196</v>
      </c>
    </row>
    <row r="174" spans="2:43" s="1" customFormat="1" ht="26">
      <c r="B174" s="116"/>
      <c r="C174" s="117" t="s">
        <v>206</v>
      </c>
      <c r="D174" s="117" t="s">
        <v>69</v>
      </c>
      <c r="E174" s="118" t="s">
        <v>207</v>
      </c>
      <c r="F174" s="119" t="s">
        <v>568</v>
      </c>
      <c r="G174" s="120" t="s">
        <v>662</v>
      </c>
      <c r="H174" s="121">
        <v>1</v>
      </c>
      <c r="I174" s="122"/>
      <c r="J174" s="123">
        <f t="shared" si="21"/>
        <v>0</v>
      </c>
      <c r="K174" s="137"/>
      <c r="L174" s="138" t="s">
        <v>1</v>
      </c>
      <c r="M174" s="139" t="s">
        <v>23</v>
      </c>
      <c r="O174" s="126">
        <f t="shared" si="28"/>
        <v>0</v>
      </c>
      <c r="P174" s="126">
        <v>0.0179</v>
      </c>
      <c r="Q174" s="126">
        <f t="shared" si="29"/>
        <v>0.0179</v>
      </c>
      <c r="R174" s="126">
        <v>0</v>
      </c>
      <c r="S174" s="127">
        <f t="shared" si="30"/>
        <v>0</v>
      </c>
      <c r="V174" s="128" t="s">
        <v>85</v>
      </c>
      <c r="X174" s="128" t="s">
        <v>73</v>
      </c>
      <c r="Y174" s="128" t="s">
        <v>72</v>
      </c>
      <c r="AC174" s="13" t="s">
        <v>67</v>
      </c>
      <c r="AI174" s="129">
        <f t="shared" si="22"/>
        <v>0</v>
      </c>
      <c r="AJ174" s="129">
        <f t="shared" si="23"/>
        <v>0</v>
      </c>
      <c r="AK174" s="129">
        <f t="shared" si="24"/>
        <v>0</v>
      </c>
      <c r="AL174" s="129">
        <f t="shared" si="25"/>
        <v>0</v>
      </c>
      <c r="AM174" s="129">
        <f t="shared" si="26"/>
        <v>0</v>
      </c>
      <c r="AN174" s="13" t="s">
        <v>72</v>
      </c>
      <c r="AO174" s="129">
        <f t="shared" si="27"/>
        <v>0</v>
      </c>
      <c r="AP174" s="13" t="s">
        <v>81</v>
      </c>
      <c r="AQ174" s="128" t="s">
        <v>199</v>
      </c>
    </row>
    <row r="175" spans="2:43" s="1" customFormat="1" ht="13">
      <c r="B175" s="116"/>
      <c r="C175" s="130" t="s">
        <v>209</v>
      </c>
      <c r="D175" s="130" t="s">
        <v>73</v>
      </c>
      <c r="E175" s="131" t="s">
        <v>210</v>
      </c>
      <c r="F175" s="132" t="s">
        <v>674</v>
      </c>
      <c r="G175" s="133" t="s">
        <v>74</v>
      </c>
      <c r="H175" s="134">
        <v>1</v>
      </c>
      <c r="I175" s="135"/>
      <c r="J175" s="136">
        <f t="shared" si="21"/>
        <v>0</v>
      </c>
      <c r="K175" s="137"/>
      <c r="L175" s="138" t="s">
        <v>1</v>
      </c>
      <c r="M175" s="139" t="s">
        <v>23</v>
      </c>
      <c r="O175" s="126">
        <f t="shared" si="28"/>
        <v>0</v>
      </c>
      <c r="P175" s="126">
        <v>0.0188</v>
      </c>
      <c r="Q175" s="126">
        <f t="shared" si="29"/>
        <v>0.0188</v>
      </c>
      <c r="R175" s="126">
        <v>0</v>
      </c>
      <c r="S175" s="127">
        <f t="shared" si="30"/>
        <v>0</v>
      </c>
      <c r="V175" s="128" t="s">
        <v>81</v>
      </c>
      <c r="X175" s="128" t="s">
        <v>69</v>
      </c>
      <c r="Y175" s="128" t="s">
        <v>72</v>
      </c>
      <c r="AC175" s="13" t="s">
        <v>67</v>
      </c>
      <c r="AI175" s="129">
        <f t="shared" si="22"/>
        <v>0</v>
      </c>
      <c r="AJ175" s="129">
        <f t="shared" si="23"/>
        <v>0</v>
      </c>
      <c r="AK175" s="129">
        <f t="shared" si="24"/>
        <v>0</v>
      </c>
      <c r="AL175" s="129">
        <f t="shared" si="25"/>
        <v>0</v>
      </c>
      <c r="AM175" s="129">
        <f t="shared" si="26"/>
        <v>0</v>
      </c>
      <c r="AN175" s="13" t="s">
        <v>72</v>
      </c>
      <c r="AO175" s="129">
        <f t="shared" si="27"/>
        <v>0</v>
      </c>
      <c r="AP175" s="13" t="s">
        <v>81</v>
      </c>
      <c r="AQ175" s="128" t="s">
        <v>202</v>
      </c>
    </row>
    <row r="176" spans="2:43" s="1" customFormat="1" ht="26">
      <c r="B176" s="116"/>
      <c r="C176" s="117" t="s">
        <v>212</v>
      </c>
      <c r="D176" s="117" t="s">
        <v>69</v>
      </c>
      <c r="E176" s="118" t="s">
        <v>213</v>
      </c>
      <c r="F176" s="119" t="s">
        <v>569</v>
      </c>
      <c r="G176" s="120" t="s">
        <v>110</v>
      </c>
      <c r="H176" s="140"/>
      <c r="I176" s="122"/>
      <c r="J176" s="123">
        <f t="shared" si="21"/>
        <v>0</v>
      </c>
      <c r="K176" s="28"/>
      <c r="L176" s="124" t="s">
        <v>1</v>
      </c>
      <c r="M176" s="125" t="s">
        <v>23</v>
      </c>
      <c r="O176" s="126">
        <f t="shared" si="28"/>
        <v>0</v>
      </c>
      <c r="P176" s="126">
        <v>0.00062034</v>
      </c>
      <c r="Q176" s="126">
        <f t="shared" si="29"/>
        <v>0.00124068</v>
      </c>
      <c r="R176" s="126">
        <v>0</v>
      </c>
      <c r="S176" s="127">
        <f t="shared" si="30"/>
        <v>0</v>
      </c>
      <c r="V176" s="128" t="s">
        <v>85</v>
      </c>
      <c r="X176" s="128" t="s">
        <v>73</v>
      </c>
      <c r="Y176" s="128" t="s">
        <v>72</v>
      </c>
      <c r="AC176" s="13" t="s">
        <v>67</v>
      </c>
      <c r="AI176" s="129">
        <f t="shared" si="22"/>
        <v>0</v>
      </c>
      <c r="AJ176" s="129">
        <f t="shared" si="23"/>
        <v>0</v>
      </c>
      <c r="AK176" s="129">
        <f t="shared" si="24"/>
        <v>0</v>
      </c>
      <c r="AL176" s="129">
        <f t="shared" si="25"/>
        <v>0</v>
      </c>
      <c r="AM176" s="129">
        <f t="shared" si="26"/>
        <v>0</v>
      </c>
      <c r="AN176" s="13" t="s">
        <v>72</v>
      </c>
      <c r="AO176" s="129">
        <f t="shared" si="27"/>
        <v>0</v>
      </c>
      <c r="AP176" s="13" t="s">
        <v>81</v>
      </c>
      <c r="AQ176" s="128" t="s">
        <v>205</v>
      </c>
    </row>
    <row r="177" spans="2:43" s="1" customFormat="1" ht="24.25" customHeight="1">
      <c r="B177" s="116"/>
      <c r="C177" s="11"/>
      <c r="D177" s="105" t="s">
        <v>46</v>
      </c>
      <c r="E177" s="114" t="s">
        <v>215</v>
      </c>
      <c r="F177" s="114" t="s">
        <v>570</v>
      </c>
      <c r="G177" s="11"/>
      <c r="H177" s="11"/>
      <c r="I177" s="107"/>
      <c r="J177" s="149">
        <f>AO180</f>
        <v>0</v>
      </c>
      <c r="K177" s="137"/>
      <c r="L177" s="138" t="s">
        <v>1</v>
      </c>
      <c r="M177" s="139" t="s">
        <v>23</v>
      </c>
      <c r="O177" s="126">
        <f t="shared" si="28"/>
        <v>0</v>
      </c>
      <c r="P177" s="126">
        <v>0.0204</v>
      </c>
      <c r="Q177" s="126">
        <f t="shared" si="29"/>
        <v>0.0408</v>
      </c>
      <c r="R177" s="126">
        <v>0</v>
      </c>
      <c r="S177" s="127">
        <f t="shared" si="30"/>
        <v>0</v>
      </c>
      <c r="V177" s="128" t="s">
        <v>81</v>
      </c>
      <c r="X177" s="128" t="s">
        <v>69</v>
      </c>
      <c r="Y177" s="128" t="s">
        <v>72</v>
      </c>
      <c r="AC177" s="13" t="s">
        <v>67</v>
      </c>
      <c r="AI177" s="129">
        <f t="shared" si="22"/>
        <v>0</v>
      </c>
      <c r="AJ177" s="129">
        <f t="shared" si="23"/>
        <v>0</v>
      </c>
      <c r="AK177" s="129">
        <f t="shared" si="24"/>
        <v>0</v>
      </c>
      <c r="AL177" s="129">
        <f t="shared" si="25"/>
        <v>0</v>
      </c>
      <c r="AM177" s="129">
        <f t="shared" si="26"/>
        <v>0</v>
      </c>
      <c r="AN177" s="13" t="s">
        <v>72</v>
      </c>
      <c r="AO177" s="129">
        <f t="shared" si="27"/>
        <v>0</v>
      </c>
      <c r="AP177" s="13" t="s">
        <v>81</v>
      </c>
      <c r="AQ177" s="128" t="s">
        <v>208</v>
      </c>
    </row>
    <row r="178" spans="2:43" s="1" customFormat="1" ht="26">
      <c r="B178" s="116"/>
      <c r="C178" s="117" t="s">
        <v>216</v>
      </c>
      <c r="D178" s="117" t="s">
        <v>69</v>
      </c>
      <c r="E178" s="118" t="s">
        <v>217</v>
      </c>
      <c r="F178" s="119" t="s">
        <v>571</v>
      </c>
      <c r="G178" s="120" t="s">
        <v>70</v>
      </c>
      <c r="H178" s="121">
        <v>78</v>
      </c>
      <c r="I178" s="122"/>
      <c r="J178" s="123">
        <f aca="true" t="shared" si="31" ref="J178:J191">ROUND(I178*H178,2)</f>
        <v>0</v>
      </c>
      <c r="K178" s="28"/>
      <c r="L178" s="124" t="s">
        <v>1</v>
      </c>
      <c r="M178" s="125" t="s">
        <v>23</v>
      </c>
      <c r="O178" s="126">
        <f t="shared" si="28"/>
        <v>0</v>
      </c>
      <c r="P178" s="126">
        <v>0.00131986</v>
      </c>
      <c r="Q178" s="126">
        <f t="shared" si="29"/>
        <v>0.00131986</v>
      </c>
      <c r="R178" s="126">
        <v>0</v>
      </c>
      <c r="S178" s="127">
        <f t="shared" si="30"/>
        <v>0</v>
      </c>
      <c r="V178" s="128" t="s">
        <v>85</v>
      </c>
      <c r="X178" s="128" t="s">
        <v>73</v>
      </c>
      <c r="Y178" s="128" t="s">
        <v>72</v>
      </c>
      <c r="AC178" s="13" t="s">
        <v>67</v>
      </c>
      <c r="AI178" s="129">
        <f t="shared" si="22"/>
        <v>0</v>
      </c>
      <c r="AJ178" s="129">
        <f t="shared" si="23"/>
        <v>0</v>
      </c>
      <c r="AK178" s="129">
        <f t="shared" si="24"/>
        <v>0</v>
      </c>
      <c r="AL178" s="129">
        <f t="shared" si="25"/>
        <v>0</v>
      </c>
      <c r="AM178" s="129">
        <f t="shared" si="26"/>
        <v>0</v>
      </c>
      <c r="AN178" s="13" t="s">
        <v>72</v>
      </c>
      <c r="AO178" s="129">
        <f t="shared" si="27"/>
        <v>0</v>
      </c>
      <c r="AP178" s="13" t="s">
        <v>81</v>
      </c>
      <c r="AQ178" s="128" t="s">
        <v>211</v>
      </c>
    </row>
    <row r="179" spans="2:43" s="1" customFormat="1" ht="39">
      <c r="B179" s="116"/>
      <c r="C179" s="117" t="s">
        <v>219</v>
      </c>
      <c r="D179" s="117" t="s">
        <v>69</v>
      </c>
      <c r="E179" s="118" t="s">
        <v>220</v>
      </c>
      <c r="F179" s="119" t="s">
        <v>572</v>
      </c>
      <c r="G179" s="120" t="s">
        <v>70</v>
      </c>
      <c r="H179" s="121">
        <v>23.4</v>
      </c>
      <c r="I179" s="122"/>
      <c r="J179" s="123">
        <f t="shared" si="31"/>
        <v>0</v>
      </c>
      <c r="K179" s="137"/>
      <c r="L179" s="138" t="s">
        <v>1</v>
      </c>
      <c r="M179" s="139" t="s">
        <v>23</v>
      </c>
      <c r="O179" s="126">
        <f t="shared" si="28"/>
        <v>0</v>
      </c>
      <c r="P179" s="126">
        <v>0.0329</v>
      </c>
      <c r="Q179" s="126">
        <f t="shared" si="29"/>
        <v>0.0329</v>
      </c>
      <c r="R179" s="126">
        <v>0</v>
      </c>
      <c r="S179" s="127">
        <f t="shared" si="30"/>
        <v>0</v>
      </c>
      <c r="V179" s="128" t="s">
        <v>81</v>
      </c>
      <c r="X179" s="128" t="s">
        <v>69</v>
      </c>
      <c r="Y179" s="128" t="s">
        <v>72</v>
      </c>
      <c r="AC179" s="13" t="s">
        <v>67</v>
      </c>
      <c r="AI179" s="129">
        <f t="shared" si="22"/>
        <v>0</v>
      </c>
      <c r="AJ179" s="129">
        <f t="shared" si="23"/>
        <v>0</v>
      </c>
      <c r="AK179" s="129">
        <f t="shared" si="24"/>
        <v>0</v>
      </c>
      <c r="AL179" s="129">
        <f t="shared" si="25"/>
        <v>0</v>
      </c>
      <c r="AM179" s="129">
        <f t="shared" si="26"/>
        <v>0</v>
      </c>
      <c r="AN179" s="13" t="s">
        <v>72</v>
      </c>
      <c r="AO179" s="129">
        <f t="shared" si="27"/>
        <v>0</v>
      </c>
      <c r="AP179" s="13" t="s">
        <v>81</v>
      </c>
      <c r="AQ179" s="128" t="s">
        <v>214</v>
      </c>
    </row>
    <row r="180" spans="2:41" s="11" customFormat="1" ht="26">
      <c r="B180" s="104"/>
      <c r="C180" s="117" t="s">
        <v>222</v>
      </c>
      <c r="D180" s="117" t="s">
        <v>69</v>
      </c>
      <c r="E180" s="118" t="s">
        <v>223</v>
      </c>
      <c r="F180" s="119" t="s">
        <v>573</v>
      </c>
      <c r="G180" s="120" t="s">
        <v>70</v>
      </c>
      <c r="H180" s="121">
        <v>40</v>
      </c>
      <c r="I180" s="122"/>
      <c r="J180" s="123">
        <f t="shared" si="31"/>
        <v>0</v>
      </c>
      <c r="K180" s="28"/>
      <c r="L180" s="124" t="s">
        <v>1</v>
      </c>
      <c r="M180" s="125" t="s">
        <v>23</v>
      </c>
      <c r="N180" s="1"/>
      <c r="O180" s="126">
        <f t="shared" si="28"/>
        <v>0</v>
      </c>
      <c r="P180" s="126">
        <v>0</v>
      </c>
      <c r="Q180" s="126">
        <f t="shared" si="29"/>
        <v>0</v>
      </c>
      <c r="R180" s="126">
        <v>0</v>
      </c>
      <c r="S180" s="127">
        <f t="shared" si="30"/>
        <v>0</v>
      </c>
      <c r="V180" s="105" t="s">
        <v>72</v>
      </c>
      <c r="X180" s="112" t="s">
        <v>46</v>
      </c>
      <c r="Y180" s="112" t="s">
        <v>51</v>
      </c>
      <c r="AC180" s="105" t="s">
        <v>67</v>
      </c>
      <c r="AO180" s="113">
        <f>SUM(AO181:AO194)</f>
        <v>0</v>
      </c>
    </row>
    <row r="181" spans="2:43" s="1" customFormat="1" ht="39">
      <c r="B181" s="116"/>
      <c r="C181" s="117" t="s">
        <v>225</v>
      </c>
      <c r="D181" s="117" t="s">
        <v>69</v>
      </c>
      <c r="E181" s="118" t="s">
        <v>226</v>
      </c>
      <c r="F181" s="119" t="s">
        <v>574</v>
      </c>
      <c r="G181" s="120" t="s">
        <v>70</v>
      </c>
      <c r="H181" s="121">
        <v>12</v>
      </c>
      <c r="I181" s="122"/>
      <c r="J181" s="123">
        <f t="shared" si="31"/>
        <v>0</v>
      </c>
      <c r="K181" s="104"/>
      <c r="L181" s="109"/>
      <c r="M181" s="11"/>
      <c r="N181" s="11"/>
      <c r="O181" s="110">
        <f>SUM(O182:O195)</f>
        <v>0</v>
      </c>
      <c r="P181" s="11"/>
      <c r="Q181" s="110">
        <f>SUM(Q182:Q195)</f>
        <v>6.07170195</v>
      </c>
      <c r="R181" s="11"/>
      <c r="S181" s="111">
        <f>SUM(S182:S195)</f>
        <v>0</v>
      </c>
      <c r="V181" s="128" t="s">
        <v>81</v>
      </c>
      <c r="X181" s="128" t="s">
        <v>69</v>
      </c>
      <c r="Y181" s="128" t="s">
        <v>72</v>
      </c>
      <c r="AC181" s="13" t="s">
        <v>67</v>
      </c>
      <c r="AI181" s="129">
        <f aca="true" t="shared" si="32" ref="AI181:AI194">IF(M182="základná",J178,0)</f>
        <v>0</v>
      </c>
      <c r="AJ181" s="129">
        <f aca="true" t="shared" si="33" ref="AJ181:AJ194">IF(M182="znížená",J178,0)</f>
        <v>0</v>
      </c>
      <c r="AK181" s="129">
        <f aca="true" t="shared" si="34" ref="AK181:AK194">IF(M182="zákl. prenesená",J178,0)</f>
        <v>0</v>
      </c>
      <c r="AL181" s="129">
        <f aca="true" t="shared" si="35" ref="AL181:AL194">IF(M182="zníž. prenesená",J178,0)</f>
        <v>0</v>
      </c>
      <c r="AM181" s="129">
        <f aca="true" t="shared" si="36" ref="AM181:AM194">IF(M182="nulová",J178,0)</f>
        <v>0</v>
      </c>
      <c r="AN181" s="13" t="s">
        <v>72</v>
      </c>
      <c r="AO181" s="129">
        <f aca="true" t="shared" si="37" ref="AO181:AO194">ROUND(I178*H178,2)</f>
        <v>0</v>
      </c>
      <c r="AP181" s="13" t="s">
        <v>81</v>
      </c>
      <c r="AQ181" s="128" t="s">
        <v>218</v>
      </c>
    </row>
    <row r="182" spans="2:43" s="1" customFormat="1" ht="26">
      <c r="B182" s="116"/>
      <c r="C182" s="117" t="s">
        <v>228</v>
      </c>
      <c r="D182" s="117" t="s">
        <v>69</v>
      </c>
      <c r="E182" s="118" t="s">
        <v>229</v>
      </c>
      <c r="F182" s="119" t="s">
        <v>575</v>
      </c>
      <c r="G182" s="120" t="s">
        <v>70</v>
      </c>
      <c r="H182" s="121">
        <v>6</v>
      </c>
      <c r="I182" s="122"/>
      <c r="J182" s="123">
        <f t="shared" si="31"/>
        <v>0</v>
      </c>
      <c r="K182" s="28"/>
      <c r="L182" s="124" t="s">
        <v>1</v>
      </c>
      <c r="M182" s="125" t="s">
        <v>23</v>
      </c>
      <c r="O182" s="126">
        <f aca="true" t="shared" si="38" ref="O182:O195">N182*H178</f>
        <v>0</v>
      </c>
      <c r="P182" s="126">
        <v>0.00291753</v>
      </c>
      <c r="Q182" s="126">
        <f aca="true" t="shared" si="39" ref="Q182:Q195">P182*H178</f>
        <v>0.22756734</v>
      </c>
      <c r="R182" s="126">
        <v>0</v>
      </c>
      <c r="S182" s="127">
        <f aca="true" t="shared" si="40" ref="S182:S195">R182*H178</f>
        <v>0</v>
      </c>
      <c r="V182" s="128" t="s">
        <v>81</v>
      </c>
      <c r="X182" s="128" t="s">
        <v>69</v>
      </c>
      <c r="Y182" s="128" t="s">
        <v>72</v>
      </c>
      <c r="AC182" s="13" t="s">
        <v>67</v>
      </c>
      <c r="AI182" s="129">
        <f t="shared" si="32"/>
        <v>0</v>
      </c>
      <c r="AJ182" s="129">
        <f t="shared" si="33"/>
        <v>0</v>
      </c>
      <c r="AK182" s="129">
        <f t="shared" si="34"/>
        <v>0</v>
      </c>
      <c r="AL182" s="129">
        <f t="shared" si="35"/>
        <v>0</v>
      </c>
      <c r="AM182" s="129">
        <f t="shared" si="36"/>
        <v>0</v>
      </c>
      <c r="AN182" s="13" t="s">
        <v>72</v>
      </c>
      <c r="AO182" s="129">
        <f t="shared" si="37"/>
        <v>0</v>
      </c>
      <c r="AP182" s="13" t="s">
        <v>81</v>
      </c>
      <c r="AQ182" s="128" t="s">
        <v>221</v>
      </c>
    </row>
    <row r="183" spans="2:43" s="1" customFormat="1" ht="39">
      <c r="B183" s="116"/>
      <c r="C183" s="117" t="s">
        <v>231</v>
      </c>
      <c r="D183" s="117" t="s">
        <v>69</v>
      </c>
      <c r="E183" s="118" t="s">
        <v>232</v>
      </c>
      <c r="F183" s="119" t="s">
        <v>576</v>
      </c>
      <c r="G183" s="120" t="s">
        <v>70</v>
      </c>
      <c r="H183" s="121">
        <v>2.4</v>
      </c>
      <c r="I183" s="122"/>
      <c r="J183" s="123">
        <f t="shared" si="31"/>
        <v>0</v>
      </c>
      <c r="K183" s="28"/>
      <c r="L183" s="124" t="s">
        <v>1</v>
      </c>
      <c r="M183" s="125" t="s">
        <v>23</v>
      </c>
      <c r="O183" s="126">
        <f t="shared" si="38"/>
        <v>0</v>
      </c>
      <c r="P183" s="126">
        <v>0.00291753</v>
      </c>
      <c r="Q183" s="126">
        <f t="shared" si="39"/>
        <v>0.068270202</v>
      </c>
      <c r="R183" s="126">
        <v>0</v>
      </c>
      <c r="S183" s="127">
        <f t="shared" si="40"/>
        <v>0</v>
      </c>
      <c r="V183" s="128" t="s">
        <v>81</v>
      </c>
      <c r="X183" s="128" t="s">
        <v>69</v>
      </c>
      <c r="Y183" s="128" t="s">
        <v>72</v>
      </c>
      <c r="AC183" s="13" t="s">
        <v>67</v>
      </c>
      <c r="AI183" s="129">
        <f t="shared" si="32"/>
        <v>0</v>
      </c>
      <c r="AJ183" s="129">
        <f t="shared" si="33"/>
        <v>0</v>
      </c>
      <c r="AK183" s="129">
        <f t="shared" si="34"/>
        <v>0</v>
      </c>
      <c r="AL183" s="129">
        <f t="shared" si="35"/>
        <v>0</v>
      </c>
      <c r="AM183" s="129">
        <f t="shared" si="36"/>
        <v>0</v>
      </c>
      <c r="AN183" s="13" t="s">
        <v>72</v>
      </c>
      <c r="AO183" s="129">
        <f t="shared" si="37"/>
        <v>0</v>
      </c>
      <c r="AP183" s="13" t="s">
        <v>81</v>
      </c>
      <c r="AQ183" s="128" t="s">
        <v>224</v>
      </c>
    </row>
    <row r="184" spans="2:43" s="1" customFormat="1" ht="26">
      <c r="B184" s="116"/>
      <c r="C184" s="117" t="s">
        <v>234</v>
      </c>
      <c r="D184" s="117" t="s">
        <v>69</v>
      </c>
      <c r="E184" s="118" t="s">
        <v>235</v>
      </c>
      <c r="F184" s="119" t="s">
        <v>577</v>
      </c>
      <c r="G184" s="120" t="s">
        <v>70</v>
      </c>
      <c r="H184" s="121">
        <v>80</v>
      </c>
      <c r="I184" s="122"/>
      <c r="J184" s="123">
        <f t="shared" si="31"/>
        <v>0</v>
      </c>
      <c r="K184" s="28"/>
      <c r="L184" s="124" t="s">
        <v>1</v>
      </c>
      <c r="M184" s="125" t="s">
        <v>23</v>
      </c>
      <c r="O184" s="126">
        <f t="shared" si="38"/>
        <v>0</v>
      </c>
      <c r="P184" s="126">
        <v>0.00454659</v>
      </c>
      <c r="Q184" s="126">
        <f t="shared" si="39"/>
        <v>0.1818636</v>
      </c>
      <c r="R184" s="126">
        <v>0</v>
      </c>
      <c r="S184" s="127">
        <f t="shared" si="40"/>
        <v>0</v>
      </c>
      <c r="V184" s="128" t="s">
        <v>81</v>
      </c>
      <c r="X184" s="128" t="s">
        <v>69</v>
      </c>
      <c r="Y184" s="128" t="s">
        <v>72</v>
      </c>
      <c r="AC184" s="13" t="s">
        <v>67</v>
      </c>
      <c r="AI184" s="129">
        <f t="shared" si="32"/>
        <v>0</v>
      </c>
      <c r="AJ184" s="129">
        <f t="shared" si="33"/>
        <v>0</v>
      </c>
      <c r="AK184" s="129">
        <f t="shared" si="34"/>
        <v>0</v>
      </c>
      <c r="AL184" s="129">
        <f t="shared" si="35"/>
        <v>0</v>
      </c>
      <c r="AM184" s="129">
        <f t="shared" si="36"/>
        <v>0</v>
      </c>
      <c r="AN184" s="13" t="s">
        <v>72</v>
      </c>
      <c r="AO184" s="129">
        <f t="shared" si="37"/>
        <v>0</v>
      </c>
      <c r="AP184" s="13" t="s">
        <v>81</v>
      </c>
      <c r="AQ184" s="128" t="s">
        <v>227</v>
      </c>
    </row>
    <row r="185" spans="2:43" s="1" customFormat="1" ht="39">
      <c r="B185" s="116"/>
      <c r="C185" s="117" t="s">
        <v>237</v>
      </c>
      <c r="D185" s="117" t="s">
        <v>69</v>
      </c>
      <c r="E185" s="118" t="s">
        <v>238</v>
      </c>
      <c r="F185" s="119" t="s">
        <v>578</v>
      </c>
      <c r="G185" s="120" t="s">
        <v>70</v>
      </c>
      <c r="H185" s="121">
        <v>24</v>
      </c>
      <c r="I185" s="122"/>
      <c r="J185" s="123">
        <f t="shared" si="31"/>
        <v>0</v>
      </c>
      <c r="K185" s="28"/>
      <c r="L185" s="124" t="s">
        <v>1</v>
      </c>
      <c r="M185" s="125" t="s">
        <v>23</v>
      </c>
      <c r="O185" s="126">
        <f t="shared" si="38"/>
        <v>0</v>
      </c>
      <c r="P185" s="126">
        <v>0.00454659</v>
      </c>
      <c r="Q185" s="126">
        <f t="shared" si="39"/>
        <v>0.054559079999999996</v>
      </c>
      <c r="R185" s="126">
        <v>0</v>
      </c>
      <c r="S185" s="127">
        <f t="shared" si="40"/>
        <v>0</v>
      </c>
      <c r="V185" s="128" t="s">
        <v>81</v>
      </c>
      <c r="X185" s="128" t="s">
        <v>69</v>
      </c>
      <c r="Y185" s="128" t="s">
        <v>72</v>
      </c>
      <c r="AC185" s="13" t="s">
        <v>67</v>
      </c>
      <c r="AI185" s="129">
        <f t="shared" si="32"/>
        <v>0</v>
      </c>
      <c r="AJ185" s="129">
        <f t="shared" si="33"/>
        <v>0</v>
      </c>
      <c r="AK185" s="129">
        <f t="shared" si="34"/>
        <v>0</v>
      </c>
      <c r="AL185" s="129">
        <f t="shared" si="35"/>
        <v>0</v>
      </c>
      <c r="AM185" s="129">
        <f t="shared" si="36"/>
        <v>0</v>
      </c>
      <c r="AN185" s="13" t="s">
        <v>72</v>
      </c>
      <c r="AO185" s="129">
        <f t="shared" si="37"/>
        <v>0</v>
      </c>
      <c r="AP185" s="13" t="s">
        <v>81</v>
      </c>
      <c r="AQ185" s="128" t="s">
        <v>230</v>
      </c>
    </row>
    <row r="186" spans="2:43" s="1" customFormat="1" ht="26">
      <c r="B186" s="116"/>
      <c r="C186" s="117" t="s">
        <v>240</v>
      </c>
      <c r="D186" s="117" t="s">
        <v>69</v>
      </c>
      <c r="E186" s="118" t="s">
        <v>241</v>
      </c>
      <c r="F186" s="119" t="s">
        <v>579</v>
      </c>
      <c r="G186" s="120" t="s">
        <v>70</v>
      </c>
      <c r="H186" s="121">
        <v>4</v>
      </c>
      <c r="I186" s="122"/>
      <c r="J186" s="123">
        <f t="shared" si="31"/>
        <v>0</v>
      </c>
      <c r="K186" s="28"/>
      <c r="L186" s="124" t="s">
        <v>1</v>
      </c>
      <c r="M186" s="125" t="s">
        <v>23</v>
      </c>
      <c r="O186" s="126">
        <f t="shared" si="38"/>
        <v>0</v>
      </c>
      <c r="P186" s="126">
        <v>0.00629254</v>
      </c>
      <c r="Q186" s="126">
        <f t="shared" si="39"/>
        <v>0.03775524</v>
      </c>
      <c r="R186" s="126">
        <v>0</v>
      </c>
      <c r="S186" s="127">
        <f t="shared" si="40"/>
        <v>0</v>
      </c>
      <c r="V186" s="128" t="s">
        <v>81</v>
      </c>
      <c r="X186" s="128" t="s">
        <v>69</v>
      </c>
      <c r="Y186" s="128" t="s">
        <v>72</v>
      </c>
      <c r="AC186" s="13" t="s">
        <v>67</v>
      </c>
      <c r="AI186" s="129">
        <f t="shared" si="32"/>
        <v>0</v>
      </c>
      <c r="AJ186" s="129">
        <f t="shared" si="33"/>
        <v>0</v>
      </c>
      <c r="AK186" s="129">
        <f t="shared" si="34"/>
        <v>0</v>
      </c>
      <c r="AL186" s="129">
        <f t="shared" si="35"/>
        <v>0</v>
      </c>
      <c r="AM186" s="129">
        <f t="shared" si="36"/>
        <v>0</v>
      </c>
      <c r="AN186" s="13" t="s">
        <v>72</v>
      </c>
      <c r="AO186" s="129">
        <f t="shared" si="37"/>
        <v>0</v>
      </c>
      <c r="AP186" s="13" t="s">
        <v>81</v>
      </c>
      <c r="AQ186" s="128" t="s">
        <v>233</v>
      </c>
    </row>
    <row r="187" spans="2:43" s="1" customFormat="1" ht="26">
      <c r="B187" s="116"/>
      <c r="C187" s="117" t="s">
        <v>243</v>
      </c>
      <c r="D187" s="117" t="s">
        <v>69</v>
      </c>
      <c r="E187" s="118" t="s">
        <v>244</v>
      </c>
      <c r="F187" s="119" t="s">
        <v>580</v>
      </c>
      <c r="G187" s="120" t="s">
        <v>70</v>
      </c>
      <c r="H187" s="121">
        <v>100</v>
      </c>
      <c r="I187" s="122"/>
      <c r="J187" s="123">
        <f t="shared" si="31"/>
        <v>0</v>
      </c>
      <c r="K187" s="28"/>
      <c r="L187" s="124" t="s">
        <v>1</v>
      </c>
      <c r="M187" s="125" t="s">
        <v>23</v>
      </c>
      <c r="O187" s="126">
        <f t="shared" si="38"/>
        <v>0</v>
      </c>
      <c r="P187" s="126">
        <v>0.00629254</v>
      </c>
      <c r="Q187" s="126">
        <f t="shared" si="39"/>
        <v>0.015102095999999999</v>
      </c>
      <c r="R187" s="126">
        <v>0</v>
      </c>
      <c r="S187" s="127">
        <f t="shared" si="40"/>
        <v>0</v>
      </c>
      <c r="V187" s="128" t="s">
        <v>81</v>
      </c>
      <c r="X187" s="128" t="s">
        <v>69</v>
      </c>
      <c r="Y187" s="128" t="s">
        <v>72</v>
      </c>
      <c r="AC187" s="13" t="s">
        <v>67</v>
      </c>
      <c r="AI187" s="129">
        <f t="shared" si="32"/>
        <v>0</v>
      </c>
      <c r="AJ187" s="129">
        <f t="shared" si="33"/>
        <v>0</v>
      </c>
      <c r="AK187" s="129">
        <f t="shared" si="34"/>
        <v>0</v>
      </c>
      <c r="AL187" s="129">
        <f t="shared" si="35"/>
        <v>0</v>
      </c>
      <c r="AM187" s="129">
        <f t="shared" si="36"/>
        <v>0</v>
      </c>
      <c r="AN187" s="13" t="s">
        <v>72</v>
      </c>
      <c r="AO187" s="129">
        <f t="shared" si="37"/>
        <v>0</v>
      </c>
      <c r="AP187" s="13" t="s">
        <v>81</v>
      </c>
      <c r="AQ187" s="128" t="s">
        <v>236</v>
      </c>
    </row>
    <row r="188" spans="2:43" s="1" customFormat="1" ht="39">
      <c r="B188" s="116"/>
      <c r="C188" s="117" t="s">
        <v>246</v>
      </c>
      <c r="D188" s="117" t="s">
        <v>69</v>
      </c>
      <c r="E188" s="118" t="s">
        <v>247</v>
      </c>
      <c r="F188" s="119" t="s">
        <v>581</v>
      </c>
      <c r="G188" s="120" t="s">
        <v>70</v>
      </c>
      <c r="H188" s="121">
        <v>30</v>
      </c>
      <c r="I188" s="122"/>
      <c r="J188" s="123">
        <f t="shared" si="31"/>
        <v>0</v>
      </c>
      <c r="K188" s="28"/>
      <c r="L188" s="124" t="s">
        <v>1</v>
      </c>
      <c r="M188" s="125" t="s">
        <v>23</v>
      </c>
      <c r="O188" s="126">
        <f t="shared" si="38"/>
        <v>0</v>
      </c>
      <c r="P188" s="126">
        <v>0.01032545</v>
      </c>
      <c r="Q188" s="126">
        <f t="shared" si="39"/>
        <v>0.826036</v>
      </c>
      <c r="R188" s="126">
        <v>0</v>
      </c>
      <c r="S188" s="127">
        <f t="shared" si="40"/>
        <v>0</v>
      </c>
      <c r="V188" s="128" t="s">
        <v>81</v>
      </c>
      <c r="X188" s="128" t="s">
        <v>69</v>
      </c>
      <c r="Y188" s="128" t="s">
        <v>72</v>
      </c>
      <c r="AC188" s="13" t="s">
        <v>67</v>
      </c>
      <c r="AI188" s="129">
        <f t="shared" si="32"/>
        <v>0</v>
      </c>
      <c r="AJ188" s="129">
        <f t="shared" si="33"/>
        <v>0</v>
      </c>
      <c r="AK188" s="129">
        <f t="shared" si="34"/>
        <v>0</v>
      </c>
      <c r="AL188" s="129">
        <f t="shared" si="35"/>
        <v>0</v>
      </c>
      <c r="AM188" s="129">
        <f t="shared" si="36"/>
        <v>0</v>
      </c>
      <c r="AN188" s="13" t="s">
        <v>72</v>
      </c>
      <c r="AO188" s="129">
        <f t="shared" si="37"/>
        <v>0</v>
      </c>
      <c r="AP188" s="13" t="s">
        <v>81</v>
      </c>
      <c r="AQ188" s="128" t="s">
        <v>239</v>
      </c>
    </row>
    <row r="189" spans="2:43" s="1" customFormat="1" ht="26">
      <c r="B189" s="116"/>
      <c r="C189" s="117" t="s">
        <v>249</v>
      </c>
      <c r="D189" s="117" t="s">
        <v>69</v>
      </c>
      <c r="E189" s="118" t="s">
        <v>250</v>
      </c>
      <c r="F189" s="119" t="s">
        <v>582</v>
      </c>
      <c r="G189" s="120" t="s">
        <v>70</v>
      </c>
      <c r="H189" s="121">
        <v>72</v>
      </c>
      <c r="I189" s="122"/>
      <c r="J189" s="123">
        <f t="shared" si="31"/>
        <v>0</v>
      </c>
      <c r="K189" s="28"/>
      <c r="L189" s="124" t="s">
        <v>1</v>
      </c>
      <c r="M189" s="125" t="s">
        <v>23</v>
      </c>
      <c r="O189" s="126">
        <f t="shared" si="38"/>
        <v>0</v>
      </c>
      <c r="P189" s="126">
        <v>0.01032545</v>
      </c>
      <c r="Q189" s="126">
        <f t="shared" si="39"/>
        <v>0.2478108</v>
      </c>
      <c r="R189" s="126">
        <v>0</v>
      </c>
      <c r="S189" s="127">
        <f t="shared" si="40"/>
        <v>0</v>
      </c>
      <c r="V189" s="128" t="s">
        <v>81</v>
      </c>
      <c r="X189" s="128" t="s">
        <v>69</v>
      </c>
      <c r="Y189" s="128" t="s">
        <v>72</v>
      </c>
      <c r="AC189" s="13" t="s">
        <v>67</v>
      </c>
      <c r="AI189" s="129">
        <f t="shared" si="32"/>
        <v>0</v>
      </c>
      <c r="AJ189" s="129">
        <f t="shared" si="33"/>
        <v>0</v>
      </c>
      <c r="AK189" s="129">
        <f t="shared" si="34"/>
        <v>0</v>
      </c>
      <c r="AL189" s="129">
        <f t="shared" si="35"/>
        <v>0</v>
      </c>
      <c r="AM189" s="129">
        <f t="shared" si="36"/>
        <v>0</v>
      </c>
      <c r="AN189" s="13" t="s">
        <v>72</v>
      </c>
      <c r="AO189" s="129">
        <f t="shared" si="37"/>
        <v>0</v>
      </c>
      <c r="AP189" s="13" t="s">
        <v>81</v>
      </c>
      <c r="AQ189" s="128" t="s">
        <v>242</v>
      </c>
    </row>
    <row r="190" spans="2:43" s="1" customFormat="1" ht="39">
      <c r="B190" s="116"/>
      <c r="C190" s="117" t="s">
        <v>252</v>
      </c>
      <c r="D190" s="117" t="s">
        <v>69</v>
      </c>
      <c r="E190" s="118" t="s">
        <v>253</v>
      </c>
      <c r="F190" s="119" t="s">
        <v>583</v>
      </c>
      <c r="G190" s="120" t="s">
        <v>70</v>
      </c>
      <c r="H190" s="121">
        <v>21.6</v>
      </c>
      <c r="I190" s="122"/>
      <c r="J190" s="123">
        <f t="shared" si="31"/>
        <v>0</v>
      </c>
      <c r="K190" s="28"/>
      <c r="L190" s="124" t="s">
        <v>1</v>
      </c>
      <c r="M190" s="125" t="s">
        <v>23</v>
      </c>
      <c r="O190" s="126">
        <f t="shared" si="38"/>
        <v>0</v>
      </c>
      <c r="P190" s="126">
        <v>0.01373284</v>
      </c>
      <c r="Q190" s="126">
        <f t="shared" si="39"/>
        <v>0.05493136</v>
      </c>
      <c r="R190" s="126">
        <v>0</v>
      </c>
      <c r="S190" s="127">
        <f t="shared" si="40"/>
        <v>0</v>
      </c>
      <c r="V190" s="128" t="s">
        <v>81</v>
      </c>
      <c r="X190" s="128" t="s">
        <v>69</v>
      </c>
      <c r="Y190" s="128" t="s">
        <v>72</v>
      </c>
      <c r="AC190" s="13" t="s">
        <v>67</v>
      </c>
      <c r="AI190" s="129">
        <f t="shared" si="32"/>
        <v>0</v>
      </c>
      <c r="AJ190" s="129">
        <f t="shared" si="33"/>
        <v>0</v>
      </c>
      <c r="AK190" s="129">
        <f t="shared" si="34"/>
        <v>0</v>
      </c>
      <c r="AL190" s="129">
        <f t="shared" si="35"/>
        <v>0</v>
      </c>
      <c r="AM190" s="129">
        <f t="shared" si="36"/>
        <v>0</v>
      </c>
      <c r="AN190" s="13" t="s">
        <v>72</v>
      </c>
      <c r="AO190" s="129">
        <f t="shared" si="37"/>
        <v>0</v>
      </c>
      <c r="AP190" s="13" t="s">
        <v>81</v>
      </c>
      <c r="AQ190" s="128" t="s">
        <v>245</v>
      </c>
    </row>
    <row r="191" spans="2:43" s="1" customFormat="1" ht="26">
      <c r="B191" s="116"/>
      <c r="C191" s="117" t="s">
        <v>255</v>
      </c>
      <c r="D191" s="117" t="s">
        <v>69</v>
      </c>
      <c r="E191" s="118" t="s">
        <v>256</v>
      </c>
      <c r="F191" s="119" t="s">
        <v>584</v>
      </c>
      <c r="G191" s="120" t="s">
        <v>110</v>
      </c>
      <c r="H191" s="140"/>
      <c r="I191" s="122"/>
      <c r="J191" s="123">
        <f t="shared" si="31"/>
        <v>0</v>
      </c>
      <c r="K191" s="28"/>
      <c r="L191" s="124" t="s">
        <v>1</v>
      </c>
      <c r="M191" s="125" t="s">
        <v>23</v>
      </c>
      <c r="O191" s="126">
        <f t="shared" si="38"/>
        <v>0</v>
      </c>
      <c r="P191" s="126">
        <v>0.01822204</v>
      </c>
      <c r="Q191" s="126">
        <f t="shared" si="39"/>
        <v>1.822204</v>
      </c>
      <c r="R191" s="126">
        <v>0</v>
      </c>
      <c r="S191" s="127">
        <f t="shared" si="40"/>
        <v>0</v>
      </c>
      <c r="V191" s="128" t="s">
        <v>81</v>
      </c>
      <c r="X191" s="128" t="s">
        <v>69</v>
      </c>
      <c r="Y191" s="128" t="s">
        <v>72</v>
      </c>
      <c r="AC191" s="13" t="s">
        <v>67</v>
      </c>
      <c r="AI191" s="129">
        <f t="shared" si="32"/>
        <v>0</v>
      </c>
      <c r="AJ191" s="129">
        <f t="shared" si="33"/>
        <v>0</v>
      </c>
      <c r="AK191" s="129">
        <f t="shared" si="34"/>
        <v>0</v>
      </c>
      <c r="AL191" s="129">
        <f t="shared" si="35"/>
        <v>0</v>
      </c>
      <c r="AM191" s="129">
        <f t="shared" si="36"/>
        <v>0</v>
      </c>
      <c r="AN191" s="13" t="s">
        <v>72</v>
      </c>
      <c r="AO191" s="129">
        <f t="shared" si="37"/>
        <v>0</v>
      </c>
      <c r="AP191" s="13" t="s">
        <v>81</v>
      </c>
      <c r="AQ191" s="128" t="s">
        <v>248</v>
      </c>
    </row>
    <row r="192" spans="2:43" s="1" customFormat="1" ht="24.25" customHeight="1">
      <c r="B192" s="116"/>
      <c r="C192" s="11"/>
      <c r="D192" s="105" t="s">
        <v>46</v>
      </c>
      <c r="E192" s="114" t="s">
        <v>258</v>
      </c>
      <c r="F192" s="114" t="s">
        <v>585</v>
      </c>
      <c r="G192" s="11"/>
      <c r="H192" s="11"/>
      <c r="I192" s="107"/>
      <c r="J192" s="149">
        <f>AO195</f>
        <v>0</v>
      </c>
      <c r="K192" s="28"/>
      <c r="L192" s="124" t="s">
        <v>1</v>
      </c>
      <c r="M192" s="125" t="s">
        <v>23</v>
      </c>
      <c r="O192" s="126">
        <f t="shared" si="38"/>
        <v>0</v>
      </c>
      <c r="P192" s="126">
        <v>0.01822204</v>
      </c>
      <c r="Q192" s="126">
        <f t="shared" si="39"/>
        <v>0.5466612</v>
      </c>
      <c r="R192" s="126">
        <v>0</v>
      </c>
      <c r="S192" s="127">
        <f t="shared" si="40"/>
        <v>0</v>
      </c>
      <c r="V192" s="128" t="s">
        <v>81</v>
      </c>
      <c r="X192" s="128" t="s">
        <v>69</v>
      </c>
      <c r="Y192" s="128" t="s">
        <v>72</v>
      </c>
      <c r="AC192" s="13" t="s">
        <v>67</v>
      </c>
      <c r="AI192" s="129">
        <f t="shared" si="32"/>
        <v>0</v>
      </c>
      <c r="AJ192" s="129">
        <f t="shared" si="33"/>
        <v>0</v>
      </c>
      <c r="AK192" s="129">
        <f t="shared" si="34"/>
        <v>0</v>
      </c>
      <c r="AL192" s="129">
        <f t="shared" si="35"/>
        <v>0</v>
      </c>
      <c r="AM192" s="129">
        <f t="shared" si="36"/>
        <v>0</v>
      </c>
      <c r="AN192" s="13" t="s">
        <v>72</v>
      </c>
      <c r="AO192" s="129">
        <f t="shared" si="37"/>
        <v>0</v>
      </c>
      <c r="AP192" s="13" t="s">
        <v>81</v>
      </c>
      <c r="AQ192" s="128" t="s">
        <v>251</v>
      </c>
    </row>
    <row r="193" spans="2:43" s="1" customFormat="1" ht="26">
      <c r="B193" s="116"/>
      <c r="C193" s="117" t="s">
        <v>259</v>
      </c>
      <c r="D193" s="117" t="s">
        <v>69</v>
      </c>
      <c r="E193" s="118" t="s">
        <v>260</v>
      </c>
      <c r="F193" s="119" t="s">
        <v>586</v>
      </c>
      <c r="G193" s="120" t="s">
        <v>662</v>
      </c>
      <c r="H193" s="121">
        <v>4</v>
      </c>
      <c r="I193" s="122"/>
      <c r="J193" s="123">
        <f aca="true" t="shared" si="41" ref="J193:J224">ROUND(I193*H193,2)</f>
        <v>0</v>
      </c>
      <c r="K193" s="28"/>
      <c r="L193" s="124" t="s">
        <v>1</v>
      </c>
      <c r="M193" s="125" t="s">
        <v>23</v>
      </c>
      <c r="O193" s="126">
        <f t="shared" si="38"/>
        <v>0</v>
      </c>
      <c r="P193" s="126">
        <v>0.02124937</v>
      </c>
      <c r="Q193" s="126">
        <f t="shared" si="39"/>
        <v>1.52995464</v>
      </c>
      <c r="R193" s="126">
        <v>0</v>
      </c>
      <c r="S193" s="127">
        <f t="shared" si="40"/>
        <v>0</v>
      </c>
      <c r="V193" s="128" t="s">
        <v>81</v>
      </c>
      <c r="X193" s="128" t="s">
        <v>69</v>
      </c>
      <c r="Y193" s="128" t="s">
        <v>72</v>
      </c>
      <c r="AC193" s="13" t="s">
        <v>67</v>
      </c>
      <c r="AI193" s="129">
        <f t="shared" si="32"/>
        <v>0</v>
      </c>
      <c r="AJ193" s="129">
        <f t="shared" si="33"/>
        <v>0</v>
      </c>
      <c r="AK193" s="129">
        <f t="shared" si="34"/>
        <v>0</v>
      </c>
      <c r="AL193" s="129">
        <f t="shared" si="35"/>
        <v>0</v>
      </c>
      <c r="AM193" s="129">
        <f t="shared" si="36"/>
        <v>0</v>
      </c>
      <c r="AN193" s="13" t="s">
        <v>72</v>
      </c>
      <c r="AO193" s="129">
        <f t="shared" si="37"/>
        <v>0</v>
      </c>
      <c r="AP193" s="13" t="s">
        <v>81</v>
      </c>
      <c r="AQ193" s="128" t="s">
        <v>254</v>
      </c>
    </row>
    <row r="194" spans="2:43" s="1" customFormat="1" ht="39">
      <c r="B194" s="116"/>
      <c r="C194" s="130" t="s">
        <v>262</v>
      </c>
      <c r="D194" s="130" t="s">
        <v>73</v>
      </c>
      <c r="E194" s="131" t="s">
        <v>263</v>
      </c>
      <c r="F194" s="132" t="s">
        <v>675</v>
      </c>
      <c r="G194" s="133" t="s">
        <v>74</v>
      </c>
      <c r="H194" s="134">
        <v>4</v>
      </c>
      <c r="I194" s="135"/>
      <c r="J194" s="136">
        <f t="shared" si="41"/>
        <v>0</v>
      </c>
      <c r="K194" s="28"/>
      <c r="L194" s="124" t="s">
        <v>1</v>
      </c>
      <c r="M194" s="125" t="s">
        <v>23</v>
      </c>
      <c r="O194" s="126">
        <f t="shared" si="38"/>
        <v>0</v>
      </c>
      <c r="P194" s="126">
        <v>0.02124937</v>
      </c>
      <c r="Q194" s="126">
        <f t="shared" si="39"/>
        <v>0.458986392</v>
      </c>
      <c r="R194" s="126">
        <v>0</v>
      </c>
      <c r="S194" s="127">
        <f t="shared" si="40"/>
        <v>0</v>
      </c>
      <c r="V194" s="128" t="s">
        <v>81</v>
      </c>
      <c r="X194" s="128" t="s">
        <v>69</v>
      </c>
      <c r="Y194" s="128" t="s">
        <v>72</v>
      </c>
      <c r="AC194" s="13" t="s">
        <v>67</v>
      </c>
      <c r="AI194" s="129">
        <f t="shared" si="32"/>
        <v>0</v>
      </c>
      <c r="AJ194" s="129">
        <f t="shared" si="33"/>
        <v>0</v>
      </c>
      <c r="AK194" s="129">
        <f t="shared" si="34"/>
        <v>0</v>
      </c>
      <c r="AL194" s="129">
        <f t="shared" si="35"/>
        <v>0</v>
      </c>
      <c r="AM194" s="129">
        <f t="shared" si="36"/>
        <v>0</v>
      </c>
      <c r="AN194" s="13" t="s">
        <v>72</v>
      </c>
      <c r="AO194" s="129">
        <f t="shared" si="37"/>
        <v>0</v>
      </c>
      <c r="AP194" s="13" t="s">
        <v>81</v>
      </c>
      <c r="AQ194" s="128" t="s">
        <v>257</v>
      </c>
    </row>
    <row r="195" spans="2:41" s="11" customFormat="1" ht="26">
      <c r="B195" s="104"/>
      <c r="C195" s="117" t="s">
        <v>265</v>
      </c>
      <c r="D195" s="117" t="s">
        <v>69</v>
      </c>
      <c r="E195" s="118" t="s">
        <v>266</v>
      </c>
      <c r="F195" s="119" t="s">
        <v>587</v>
      </c>
      <c r="G195" s="120" t="s">
        <v>662</v>
      </c>
      <c r="H195" s="121">
        <v>2</v>
      </c>
      <c r="I195" s="122"/>
      <c r="J195" s="123">
        <f t="shared" si="41"/>
        <v>0</v>
      </c>
      <c r="K195" s="28"/>
      <c r="L195" s="124" t="s">
        <v>1</v>
      </c>
      <c r="M195" s="125" t="s">
        <v>23</v>
      </c>
      <c r="N195" s="1"/>
      <c r="O195" s="126">
        <f t="shared" si="38"/>
        <v>0</v>
      </c>
      <c r="P195" s="126">
        <v>0</v>
      </c>
      <c r="Q195" s="126">
        <f t="shared" si="39"/>
        <v>0</v>
      </c>
      <c r="R195" s="126">
        <v>0</v>
      </c>
      <c r="S195" s="127">
        <f t="shared" si="40"/>
        <v>0</v>
      </c>
      <c r="V195" s="105" t="s">
        <v>72</v>
      </c>
      <c r="X195" s="112" t="s">
        <v>46</v>
      </c>
      <c r="Y195" s="112" t="s">
        <v>51</v>
      </c>
      <c r="AC195" s="105" t="s">
        <v>67</v>
      </c>
      <c r="AO195" s="113">
        <f>SUM(AO196:AO263)</f>
        <v>0</v>
      </c>
    </row>
    <row r="196" spans="2:43" s="1" customFormat="1" ht="26">
      <c r="B196" s="116"/>
      <c r="C196" s="130" t="s">
        <v>268</v>
      </c>
      <c r="D196" s="130" t="s">
        <v>73</v>
      </c>
      <c r="E196" s="131" t="s">
        <v>269</v>
      </c>
      <c r="F196" s="132" t="s">
        <v>588</v>
      </c>
      <c r="G196" s="133" t="s">
        <v>74</v>
      </c>
      <c r="H196" s="134">
        <v>2</v>
      </c>
      <c r="I196" s="135"/>
      <c r="J196" s="136">
        <f t="shared" si="41"/>
        <v>0</v>
      </c>
      <c r="K196" s="104"/>
      <c r="L196" s="109"/>
      <c r="M196" s="11"/>
      <c r="N196" s="11"/>
      <c r="O196" s="110">
        <f>SUM(O197:O264)</f>
        <v>0</v>
      </c>
      <c r="P196" s="11"/>
      <c r="Q196" s="110">
        <f>SUM(Q197:Q264)</f>
        <v>2.445939599999999</v>
      </c>
      <c r="R196" s="11"/>
      <c r="S196" s="111">
        <f>SUM(S197:S264)</f>
        <v>0</v>
      </c>
      <c r="V196" s="128" t="s">
        <v>81</v>
      </c>
      <c r="X196" s="128" t="s">
        <v>69</v>
      </c>
      <c r="Y196" s="128" t="s">
        <v>72</v>
      </c>
      <c r="AC196" s="13" t="s">
        <v>67</v>
      </c>
      <c r="AI196" s="129">
        <f aca="true" t="shared" si="42" ref="AI196:AI227">IF(M197="základná",J193,0)</f>
        <v>0</v>
      </c>
      <c r="AJ196" s="129">
        <f aca="true" t="shared" si="43" ref="AJ196:AJ227">IF(M197="znížená",J193,0)</f>
        <v>0</v>
      </c>
      <c r="AK196" s="129">
        <f aca="true" t="shared" si="44" ref="AK196:AK227">IF(M197="zákl. prenesená",J193,0)</f>
        <v>0</v>
      </c>
      <c r="AL196" s="129">
        <f aca="true" t="shared" si="45" ref="AL196:AL227">IF(M197="zníž. prenesená",J193,0)</f>
        <v>0</v>
      </c>
      <c r="AM196" s="129">
        <f aca="true" t="shared" si="46" ref="AM196:AM227">IF(M197="nulová",J193,0)</f>
        <v>0</v>
      </c>
      <c r="AN196" s="13" t="s">
        <v>72</v>
      </c>
      <c r="AO196" s="129">
        <f aca="true" t="shared" si="47" ref="AO196:AO227">ROUND(I193*H193,2)</f>
        <v>0</v>
      </c>
      <c r="AP196" s="13" t="s">
        <v>81</v>
      </c>
      <c r="AQ196" s="128" t="s">
        <v>261</v>
      </c>
    </row>
    <row r="197" spans="2:43" s="1" customFormat="1" ht="26">
      <c r="B197" s="116"/>
      <c r="C197" s="130" t="s">
        <v>271</v>
      </c>
      <c r="D197" s="130" t="s">
        <v>73</v>
      </c>
      <c r="E197" s="131" t="s">
        <v>272</v>
      </c>
      <c r="F197" s="132" t="s">
        <v>589</v>
      </c>
      <c r="G197" s="133" t="s">
        <v>74</v>
      </c>
      <c r="H197" s="134">
        <v>2</v>
      </c>
      <c r="I197" s="135"/>
      <c r="J197" s="136">
        <f t="shared" si="41"/>
        <v>0</v>
      </c>
      <c r="K197" s="28"/>
      <c r="L197" s="124" t="s">
        <v>1</v>
      </c>
      <c r="M197" s="125" t="s">
        <v>23</v>
      </c>
      <c r="O197" s="126">
        <f aca="true" t="shared" si="48" ref="O197:O228">N197*H193</f>
        <v>0</v>
      </c>
      <c r="P197" s="126">
        <v>0.01418966</v>
      </c>
      <c r="Q197" s="126">
        <f aca="true" t="shared" si="49" ref="Q197:Q228">P197*H193</f>
        <v>0.05675864</v>
      </c>
      <c r="R197" s="126">
        <v>0</v>
      </c>
      <c r="S197" s="127">
        <f aca="true" t="shared" si="50" ref="S197:S228">R197*H193</f>
        <v>0</v>
      </c>
      <c r="V197" s="128" t="s">
        <v>85</v>
      </c>
      <c r="X197" s="128" t="s">
        <v>73</v>
      </c>
      <c r="Y197" s="128" t="s">
        <v>72</v>
      </c>
      <c r="AC197" s="13" t="s">
        <v>67</v>
      </c>
      <c r="AI197" s="129">
        <f t="shared" si="42"/>
        <v>0</v>
      </c>
      <c r="AJ197" s="129">
        <f t="shared" si="43"/>
        <v>0</v>
      </c>
      <c r="AK197" s="129">
        <f t="shared" si="44"/>
        <v>0</v>
      </c>
      <c r="AL197" s="129">
        <f t="shared" si="45"/>
        <v>0</v>
      </c>
      <c r="AM197" s="129">
        <f t="shared" si="46"/>
        <v>0</v>
      </c>
      <c r="AN197" s="13" t="s">
        <v>72</v>
      </c>
      <c r="AO197" s="129">
        <f t="shared" si="47"/>
        <v>0</v>
      </c>
      <c r="AP197" s="13" t="s">
        <v>81</v>
      </c>
      <c r="AQ197" s="128" t="s">
        <v>264</v>
      </c>
    </row>
    <row r="198" spans="2:43" s="1" customFormat="1" ht="26">
      <c r="B198" s="116"/>
      <c r="C198" s="117" t="s">
        <v>274</v>
      </c>
      <c r="D198" s="117" t="s">
        <v>69</v>
      </c>
      <c r="E198" s="118" t="s">
        <v>275</v>
      </c>
      <c r="F198" s="119" t="s">
        <v>590</v>
      </c>
      <c r="G198" s="120" t="s">
        <v>662</v>
      </c>
      <c r="H198" s="121">
        <v>2</v>
      </c>
      <c r="I198" s="122"/>
      <c r="J198" s="123">
        <f t="shared" si="41"/>
        <v>0</v>
      </c>
      <c r="K198" s="137"/>
      <c r="L198" s="138" t="s">
        <v>1</v>
      </c>
      <c r="M198" s="139" t="s">
        <v>23</v>
      </c>
      <c r="O198" s="126">
        <f t="shared" si="48"/>
        <v>0</v>
      </c>
      <c r="P198" s="126">
        <v>0.048</v>
      </c>
      <c r="Q198" s="126">
        <f t="shared" si="49"/>
        <v>0.192</v>
      </c>
      <c r="R198" s="126">
        <v>0</v>
      </c>
      <c r="S198" s="127">
        <f t="shared" si="50"/>
        <v>0</v>
      </c>
      <c r="V198" s="128" t="s">
        <v>81</v>
      </c>
      <c r="X198" s="128" t="s">
        <v>69</v>
      </c>
      <c r="Y198" s="128" t="s">
        <v>72</v>
      </c>
      <c r="AC198" s="13" t="s">
        <v>67</v>
      </c>
      <c r="AI198" s="129">
        <f t="shared" si="42"/>
        <v>0</v>
      </c>
      <c r="AJ198" s="129">
        <f t="shared" si="43"/>
        <v>0</v>
      </c>
      <c r="AK198" s="129">
        <f t="shared" si="44"/>
        <v>0</v>
      </c>
      <c r="AL198" s="129">
        <f t="shared" si="45"/>
        <v>0</v>
      </c>
      <c r="AM198" s="129">
        <f t="shared" si="46"/>
        <v>0</v>
      </c>
      <c r="AN198" s="13" t="s">
        <v>72</v>
      </c>
      <c r="AO198" s="129">
        <f t="shared" si="47"/>
        <v>0</v>
      </c>
      <c r="AP198" s="13" t="s">
        <v>81</v>
      </c>
      <c r="AQ198" s="128" t="s">
        <v>267</v>
      </c>
    </row>
    <row r="199" spans="2:43" s="1" customFormat="1" ht="26">
      <c r="B199" s="116"/>
      <c r="C199" s="130" t="s">
        <v>277</v>
      </c>
      <c r="D199" s="130" t="s">
        <v>73</v>
      </c>
      <c r="E199" s="131" t="s">
        <v>278</v>
      </c>
      <c r="F199" s="132" t="s">
        <v>591</v>
      </c>
      <c r="G199" s="133" t="s">
        <v>74</v>
      </c>
      <c r="H199" s="134">
        <v>2</v>
      </c>
      <c r="I199" s="135"/>
      <c r="J199" s="136">
        <f t="shared" si="41"/>
        <v>0</v>
      </c>
      <c r="K199" s="28"/>
      <c r="L199" s="124" t="s">
        <v>1</v>
      </c>
      <c r="M199" s="125" t="s">
        <v>23</v>
      </c>
      <c r="O199" s="126">
        <f t="shared" si="48"/>
        <v>0</v>
      </c>
      <c r="P199" s="126">
        <v>0.00795939</v>
      </c>
      <c r="Q199" s="126">
        <f t="shared" si="49"/>
        <v>0.01591878</v>
      </c>
      <c r="R199" s="126">
        <v>0</v>
      </c>
      <c r="S199" s="127">
        <f t="shared" si="50"/>
        <v>0</v>
      </c>
      <c r="V199" s="128" t="s">
        <v>85</v>
      </c>
      <c r="X199" s="128" t="s">
        <v>73</v>
      </c>
      <c r="Y199" s="128" t="s">
        <v>72</v>
      </c>
      <c r="AC199" s="13" t="s">
        <v>67</v>
      </c>
      <c r="AI199" s="129">
        <f t="shared" si="42"/>
        <v>0</v>
      </c>
      <c r="AJ199" s="129">
        <f t="shared" si="43"/>
        <v>0</v>
      </c>
      <c r="AK199" s="129">
        <f t="shared" si="44"/>
        <v>0</v>
      </c>
      <c r="AL199" s="129">
        <f t="shared" si="45"/>
        <v>0</v>
      </c>
      <c r="AM199" s="129">
        <f t="shared" si="46"/>
        <v>0</v>
      </c>
      <c r="AN199" s="13" t="s">
        <v>72</v>
      </c>
      <c r="AO199" s="129">
        <f t="shared" si="47"/>
        <v>0</v>
      </c>
      <c r="AP199" s="13" t="s">
        <v>81</v>
      </c>
      <c r="AQ199" s="128" t="s">
        <v>270</v>
      </c>
    </row>
    <row r="200" spans="2:43" s="1" customFormat="1" ht="26">
      <c r="B200" s="116"/>
      <c r="C200" s="130" t="s">
        <v>280</v>
      </c>
      <c r="D200" s="130" t="s">
        <v>73</v>
      </c>
      <c r="E200" s="131" t="s">
        <v>272</v>
      </c>
      <c r="F200" s="132" t="s">
        <v>589</v>
      </c>
      <c r="G200" s="133" t="s">
        <v>74</v>
      </c>
      <c r="H200" s="134">
        <v>2</v>
      </c>
      <c r="I200" s="135"/>
      <c r="J200" s="136">
        <f t="shared" si="41"/>
        <v>0</v>
      </c>
      <c r="K200" s="137"/>
      <c r="L200" s="138" t="s">
        <v>1</v>
      </c>
      <c r="M200" s="139" t="s">
        <v>23</v>
      </c>
      <c r="O200" s="126">
        <f t="shared" si="48"/>
        <v>0</v>
      </c>
      <c r="P200" s="126">
        <v>0.00661</v>
      </c>
      <c r="Q200" s="126">
        <f t="shared" si="49"/>
        <v>0.01322</v>
      </c>
      <c r="R200" s="126">
        <v>0</v>
      </c>
      <c r="S200" s="127">
        <f t="shared" si="50"/>
        <v>0</v>
      </c>
      <c r="V200" s="128" t="s">
        <v>85</v>
      </c>
      <c r="X200" s="128" t="s">
        <v>73</v>
      </c>
      <c r="Y200" s="128" t="s">
        <v>72</v>
      </c>
      <c r="AC200" s="13" t="s">
        <v>67</v>
      </c>
      <c r="AI200" s="129">
        <f t="shared" si="42"/>
        <v>0</v>
      </c>
      <c r="AJ200" s="129">
        <f t="shared" si="43"/>
        <v>0</v>
      </c>
      <c r="AK200" s="129">
        <f t="shared" si="44"/>
        <v>0</v>
      </c>
      <c r="AL200" s="129">
        <f t="shared" si="45"/>
        <v>0</v>
      </c>
      <c r="AM200" s="129">
        <f t="shared" si="46"/>
        <v>0</v>
      </c>
      <c r="AN200" s="13" t="s">
        <v>72</v>
      </c>
      <c r="AO200" s="129">
        <f t="shared" si="47"/>
        <v>0</v>
      </c>
      <c r="AP200" s="13" t="s">
        <v>81</v>
      </c>
      <c r="AQ200" s="128" t="s">
        <v>273</v>
      </c>
    </row>
    <row r="201" spans="2:43" s="1" customFormat="1" ht="13">
      <c r="B201" s="116"/>
      <c r="C201" s="117" t="s">
        <v>282</v>
      </c>
      <c r="D201" s="117" t="s">
        <v>69</v>
      </c>
      <c r="E201" s="118" t="s">
        <v>283</v>
      </c>
      <c r="F201" s="119" t="s">
        <v>592</v>
      </c>
      <c r="G201" s="120" t="s">
        <v>74</v>
      </c>
      <c r="H201" s="121">
        <v>2</v>
      </c>
      <c r="I201" s="122"/>
      <c r="J201" s="123">
        <f t="shared" si="41"/>
        <v>0</v>
      </c>
      <c r="K201" s="137"/>
      <c r="L201" s="138" t="s">
        <v>1</v>
      </c>
      <c r="M201" s="139" t="s">
        <v>23</v>
      </c>
      <c r="O201" s="126">
        <f t="shared" si="48"/>
        <v>0</v>
      </c>
      <c r="P201" s="126">
        <v>0.00101</v>
      </c>
      <c r="Q201" s="126">
        <f t="shared" si="49"/>
        <v>0.00202</v>
      </c>
      <c r="R201" s="126">
        <v>0</v>
      </c>
      <c r="S201" s="127">
        <f t="shared" si="50"/>
        <v>0</v>
      </c>
      <c r="V201" s="128" t="s">
        <v>81</v>
      </c>
      <c r="X201" s="128" t="s">
        <v>69</v>
      </c>
      <c r="Y201" s="128" t="s">
        <v>72</v>
      </c>
      <c r="AC201" s="13" t="s">
        <v>67</v>
      </c>
      <c r="AI201" s="129">
        <f t="shared" si="42"/>
        <v>0</v>
      </c>
      <c r="AJ201" s="129">
        <f t="shared" si="43"/>
        <v>0</v>
      </c>
      <c r="AK201" s="129">
        <f t="shared" si="44"/>
        <v>0</v>
      </c>
      <c r="AL201" s="129">
        <f t="shared" si="45"/>
        <v>0</v>
      </c>
      <c r="AM201" s="129">
        <f t="shared" si="46"/>
        <v>0</v>
      </c>
      <c r="AN201" s="13" t="s">
        <v>72</v>
      </c>
      <c r="AO201" s="129">
        <f t="shared" si="47"/>
        <v>0</v>
      </c>
      <c r="AP201" s="13" t="s">
        <v>81</v>
      </c>
      <c r="AQ201" s="128" t="s">
        <v>276</v>
      </c>
    </row>
    <row r="202" spans="2:43" s="1" customFormat="1" ht="26">
      <c r="B202" s="116"/>
      <c r="C202" s="130" t="s">
        <v>285</v>
      </c>
      <c r="D202" s="130" t="s">
        <v>73</v>
      </c>
      <c r="E202" s="131" t="s">
        <v>286</v>
      </c>
      <c r="F202" s="146" t="s">
        <v>593</v>
      </c>
      <c r="G202" s="133" t="s">
        <v>74</v>
      </c>
      <c r="H202" s="134">
        <v>2</v>
      </c>
      <c r="I202" s="135"/>
      <c r="J202" s="136">
        <f t="shared" si="41"/>
        <v>0</v>
      </c>
      <c r="K202" s="28"/>
      <c r="L202" s="124" t="s">
        <v>1</v>
      </c>
      <c r="M202" s="125" t="s">
        <v>23</v>
      </c>
      <c r="O202" s="126">
        <f t="shared" si="48"/>
        <v>0</v>
      </c>
      <c r="P202" s="126">
        <v>0.01684491</v>
      </c>
      <c r="Q202" s="126">
        <f t="shared" si="49"/>
        <v>0.03368982</v>
      </c>
      <c r="R202" s="126">
        <v>0</v>
      </c>
      <c r="S202" s="127">
        <f t="shared" si="50"/>
        <v>0</v>
      </c>
      <c r="V202" s="128" t="s">
        <v>85</v>
      </c>
      <c r="X202" s="128" t="s">
        <v>73</v>
      </c>
      <c r="Y202" s="128" t="s">
        <v>72</v>
      </c>
      <c r="AC202" s="13" t="s">
        <v>67</v>
      </c>
      <c r="AI202" s="129">
        <f t="shared" si="42"/>
        <v>0</v>
      </c>
      <c r="AJ202" s="129">
        <f t="shared" si="43"/>
        <v>0</v>
      </c>
      <c r="AK202" s="129">
        <f t="shared" si="44"/>
        <v>0</v>
      </c>
      <c r="AL202" s="129">
        <f t="shared" si="45"/>
        <v>0</v>
      </c>
      <c r="AM202" s="129">
        <f t="shared" si="46"/>
        <v>0</v>
      </c>
      <c r="AN202" s="13" t="s">
        <v>72</v>
      </c>
      <c r="AO202" s="129">
        <f t="shared" si="47"/>
        <v>0</v>
      </c>
      <c r="AP202" s="13" t="s">
        <v>81</v>
      </c>
      <c r="AQ202" s="128" t="s">
        <v>279</v>
      </c>
    </row>
    <row r="203" spans="2:43" s="1" customFormat="1" ht="13">
      <c r="B203" s="116"/>
      <c r="C203" s="117" t="s">
        <v>85</v>
      </c>
      <c r="D203" s="117" t="s">
        <v>69</v>
      </c>
      <c r="E203" s="118" t="s">
        <v>288</v>
      </c>
      <c r="F203" s="119" t="s">
        <v>594</v>
      </c>
      <c r="G203" s="120" t="s">
        <v>74</v>
      </c>
      <c r="H203" s="121">
        <v>3</v>
      </c>
      <c r="I203" s="122"/>
      <c r="J203" s="123">
        <f t="shared" si="41"/>
        <v>0</v>
      </c>
      <c r="K203" s="137"/>
      <c r="L203" s="138" t="s">
        <v>1</v>
      </c>
      <c r="M203" s="139" t="s">
        <v>23</v>
      </c>
      <c r="O203" s="126">
        <f t="shared" si="48"/>
        <v>0</v>
      </c>
      <c r="P203" s="126">
        <v>0.01561</v>
      </c>
      <c r="Q203" s="126">
        <f t="shared" si="49"/>
        <v>0.03122</v>
      </c>
      <c r="R203" s="126">
        <v>0</v>
      </c>
      <c r="S203" s="127">
        <f t="shared" si="50"/>
        <v>0</v>
      </c>
      <c r="V203" s="128" t="s">
        <v>85</v>
      </c>
      <c r="X203" s="128" t="s">
        <v>73</v>
      </c>
      <c r="Y203" s="128" t="s">
        <v>72</v>
      </c>
      <c r="AC203" s="13" t="s">
        <v>67</v>
      </c>
      <c r="AI203" s="129">
        <f t="shared" si="42"/>
        <v>0</v>
      </c>
      <c r="AJ203" s="129">
        <f t="shared" si="43"/>
        <v>0</v>
      </c>
      <c r="AK203" s="129">
        <f t="shared" si="44"/>
        <v>0</v>
      </c>
      <c r="AL203" s="129">
        <f t="shared" si="45"/>
        <v>0</v>
      </c>
      <c r="AM203" s="129">
        <f t="shared" si="46"/>
        <v>0</v>
      </c>
      <c r="AN203" s="13" t="s">
        <v>72</v>
      </c>
      <c r="AO203" s="129">
        <f t="shared" si="47"/>
        <v>0</v>
      </c>
      <c r="AP203" s="13" t="s">
        <v>81</v>
      </c>
      <c r="AQ203" s="128" t="s">
        <v>281</v>
      </c>
    </row>
    <row r="204" spans="2:43" s="1" customFormat="1" ht="26">
      <c r="B204" s="116"/>
      <c r="C204" s="130" t="s">
        <v>290</v>
      </c>
      <c r="D204" s="130" t="s">
        <v>73</v>
      </c>
      <c r="E204" s="131" t="s">
        <v>291</v>
      </c>
      <c r="F204" s="146" t="s">
        <v>595</v>
      </c>
      <c r="G204" s="133" t="s">
        <v>74</v>
      </c>
      <c r="H204" s="134">
        <v>3</v>
      </c>
      <c r="I204" s="135"/>
      <c r="J204" s="136">
        <f t="shared" si="41"/>
        <v>0</v>
      </c>
      <c r="K204" s="137"/>
      <c r="L204" s="138" t="s">
        <v>1</v>
      </c>
      <c r="M204" s="139" t="s">
        <v>23</v>
      </c>
      <c r="O204" s="126">
        <f t="shared" si="48"/>
        <v>0</v>
      </c>
      <c r="P204" s="126">
        <v>0.00101</v>
      </c>
      <c r="Q204" s="126">
        <f t="shared" si="49"/>
        <v>0.00202</v>
      </c>
      <c r="R204" s="126">
        <v>0</v>
      </c>
      <c r="S204" s="127">
        <f t="shared" si="50"/>
        <v>0</v>
      </c>
      <c r="V204" s="128" t="s">
        <v>81</v>
      </c>
      <c r="X204" s="128" t="s">
        <v>69</v>
      </c>
      <c r="Y204" s="128" t="s">
        <v>72</v>
      </c>
      <c r="AC204" s="13" t="s">
        <v>67</v>
      </c>
      <c r="AI204" s="129">
        <f t="shared" si="42"/>
        <v>0</v>
      </c>
      <c r="AJ204" s="129">
        <f t="shared" si="43"/>
        <v>0</v>
      </c>
      <c r="AK204" s="129">
        <f t="shared" si="44"/>
        <v>0</v>
      </c>
      <c r="AL204" s="129">
        <f t="shared" si="45"/>
        <v>0</v>
      </c>
      <c r="AM204" s="129">
        <f t="shared" si="46"/>
        <v>0</v>
      </c>
      <c r="AN204" s="13" t="s">
        <v>72</v>
      </c>
      <c r="AO204" s="129">
        <f t="shared" si="47"/>
        <v>0</v>
      </c>
      <c r="AP204" s="13" t="s">
        <v>81</v>
      </c>
      <c r="AQ204" s="128" t="s">
        <v>284</v>
      </c>
    </row>
    <row r="205" spans="2:43" s="1" customFormat="1" ht="13">
      <c r="B205" s="116"/>
      <c r="C205" s="117" t="s">
        <v>293</v>
      </c>
      <c r="D205" s="117" t="s">
        <v>69</v>
      </c>
      <c r="E205" s="118" t="s">
        <v>294</v>
      </c>
      <c r="F205" s="119" t="s">
        <v>596</v>
      </c>
      <c r="G205" s="120" t="s">
        <v>662</v>
      </c>
      <c r="H205" s="121">
        <v>4</v>
      </c>
      <c r="I205" s="122"/>
      <c r="J205" s="123">
        <f t="shared" si="41"/>
        <v>0</v>
      </c>
      <c r="K205" s="28"/>
      <c r="L205" s="124" t="s">
        <v>1</v>
      </c>
      <c r="M205" s="125" t="s">
        <v>23</v>
      </c>
      <c r="O205" s="126">
        <f t="shared" si="48"/>
        <v>0</v>
      </c>
      <c r="P205" s="126">
        <v>0.0015064</v>
      </c>
      <c r="Q205" s="126">
        <f t="shared" si="49"/>
        <v>0.0030128</v>
      </c>
      <c r="R205" s="126">
        <v>0</v>
      </c>
      <c r="S205" s="127">
        <f t="shared" si="50"/>
        <v>0</v>
      </c>
      <c r="V205" s="128" t="s">
        <v>85</v>
      </c>
      <c r="X205" s="128" t="s">
        <v>73</v>
      </c>
      <c r="Y205" s="128" t="s">
        <v>72</v>
      </c>
      <c r="AC205" s="13" t="s">
        <v>67</v>
      </c>
      <c r="AI205" s="129">
        <f t="shared" si="42"/>
        <v>0</v>
      </c>
      <c r="AJ205" s="129">
        <f t="shared" si="43"/>
        <v>0</v>
      </c>
      <c r="AK205" s="129">
        <f t="shared" si="44"/>
        <v>0</v>
      </c>
      <c r="AL205" s="129">
        <f t="shared" si="45"/>
        <v>0</v>
      </c>
      <c r="AM205" s="129">
        <f t="shared" si="46"/>
        <v>0</v>
      </c>
      <c r="AN205" s="13" t="s">
        <v>72</v>
      </c>
      <c r="AO205" s="129">
        <f t="shared" si="47"/>
        <v>0</v>
      </c>
      <c r="AP205" s="13" t="s">
        <v>81</v>
      </c>
      <c r="AQ205" s="128" t="s">
        <v>287</v>
      </c>
    </row>
    <row r="206" spans="2:43" s="1" customFormat="1" ht="26">
      <c r="B206" s="116"/>
      <c r="C206" s="130" t="s">
        <v>296</v>
      </c>
      <c r="D206" s="130" t="s">
        <v>73</v>
      </c>
      <c r="E206" s="131" t="s">
        <v>297</v>
      </c>
      <c r="F206" s="132" t="s">
        <v>597</v>
      </c>
      <c r="G206" s="133" t="s">
        <v>74</v>
      </c>
      <c r="H206" s="134">
        <v>4</v>
      </c>
      <c r="I206" s="135"/>
      <c r="J206" s="136">
        <f t="shared" si="41"/>
        <v>0</v>
      </c>
      <c r="K206" s="137"/>
      <c r="L206" s="138" t="s">
        <v>1</v>
      </c>
      <c r="M206" s="139" t="s">
        <v>23</v>
      </c>
      <c r="O206" s="126">
        <f t="shared" si="48"/>
        <v>0</v>
      </c>
      <c r="P206" s="126">
        <v>0.00024</v>
      </c>
      <c r="Q206" s="126">
        <f t="shared" si="49"/>
        <v>0.00048</v>
      </c>
      <c r="R206" s="126">
        <v>0</v>
      </c>
      <c r="S206" s="127">
        <f t="shared" si="50"/>
        <v>0</v>
      </c>
      <c r="V206" s="128" t="s">
        <v>81</v>
      </c>
      <c r="X206" s="128" t="s">
        <v>69</v>
      </c>
      <c r="Y206" s="128" t="s">
        <v>72</v>
      </c>
      <c r="AC206" s="13" t="s">
        <v>67</v>
      </c>
      <c r="AI206" s="129">
        <f t="shared" si="42"/>
        <v>0</v>
      </c>
      <c r="AJ206" s="129">
        <f t="shared" si="43"/>
        <v>0</v>
      </c>
      <c r="AK206" s="129">
        <f t="shared" si="44"/>
        <v>0</v>
      </c>
      <c r="AL206" s="129">
        <f t="shared" si="45"/>
        <v>0</v>
      </c>
      <c r="AM206" s="129">
        <f t="shared" si="46"/>
        <v>0</v>
      </c>
      <c r="AN206" s="13" t="s">
        <v>72</v>
      </c>
      <c r="AO206" s="129">
        <f t="shared" si="47"/>
        <v>0</v>
      </c>
      <c r="AP206" s="13" t="s">
        <v>81</v>
      </c>
      <c r="AQ206" s="128" t="s">
        <v>289</v>
      </c>
    </row>
    <row r="207" spans="2:43" s="1" customFormat="1" ht="13">
      <c r="B207" s="116"/>
      <c r="C207" s="117" t="s">
        <v>299</v>
      </c>
      <c r="D207" s="117" t="s">
        <v>69</v>
      </c>
      <c r="E207" s="118" t="s">
        <v>300</v>
      </c>
      <c r="F207" s="119" t="s">
        <v>598</v>
      </c>
      <c r="G207" s="120" t="s">
        <v>662</v>
      </c>
      <c r="H207" s="121">
        <v>4</v>
      </c>
      <c r="I207" s="122"/>
      <c r="J207" s="123">
        <f t="shared" si="41"/>
        <v>0</v>
      </c>
      <c r="K207" s="28"/>
      <c r="L207" s="124" t="s">
        <v>1</v>
      </c>
      <c r="M207" s="125" t="s">
        <v>23</v>
      </c>
      <c r="O207" s="126">
        <f t="shared" si="48"/>
        <v>0</v>
      </c>
      <c r="P207" s="126">
        <v>0.0019794</v>
      </c>
      <c r="Q207" s="126">
        <f t="shared" si="49"/>
        <v>0.0059382</v>
      </c>
      <c r="R207" s="126">
        <v>0</v>
      </c>
      <c r="S207" s="127">
        <f t="shared" si="50"/>
        <v>0</v>
      </c>
      <c r="V207" s="128" t="s">
        <v>85</v>
      </c>
      <c r="X207" s="128" t="s">
        <v>73</v>
      </c>
      <c r="Y207" s="128" t="s">
        <v>72</v>
      </c>
      <c r="AC207" s="13" t="s">
        <v>67</v>
      </c>
      <c r="AI207" s="129">
        <f t="shared" si="42"/>
        <v>0</v>
      </c>
      <c r="AJ207" s="129">
        <f t="shared" si="43"/>
        <v>0</v>
      </c>
      <c r="AK207" s="129">
        <f t="shared" si="44"/>
        <v>0</v>
      </c>
      <c r="AL207" s="129">
        <f t="shared" si="45"/>
        <v>0</v>
      </c>
      <c r="AM207" s="129">
        <f t="shared" si="46"/>
        <v>0</v>
      </c>
      <c r="AN207" s="13" t="s">
        <v>72</v>
      </c>
      <c r="AO207" s="129">
        <f t="shared" si="47"/>
        <v>0</v>
      </c>
      <c r="AP207" s="13" t="s">
        <v>81</v>
      </c>
      <c r="AQ207" s="128" t="s">
        <v>292</v>
      </c>
    </row>
    <row r="208" spans="2:43" s="1" customFormat="1" ht="26">
      <c r="B208" s="116"/>
      <c r="C208" s="130" t="s">
        <v>302</v>
      </c>
      <c r="D208" s="130" t="s">
        <v>73</v>
      </c>
      <c r="E208" s="131" t="s">
        <v>303</v>
      </c>
      <c r="F208" s="132" t="s">
        <v>599</v>
      </c>
      <c r="G208" s="133" t="s">
        <v>74</v>
      </c>
      <c r="H208" s="134">
        <v>4</v>
      </c>
      <c r="I208" s="135"/>
      <c r="J208" s="136">
        <f t="shared" si="41"/>
        <v>0</v>
      </c>
      <c r="K208" s="137"/>
      <c r="L208" s="138" t="s">
        <v>1</v>
      </c>
      <c r="M208" s="139" t="s">
        <v>23</v>
      </c>
      <c r="O208" s="126">
        <f t="shared" si="48"/>
        <v>0</v>
      </c>
      <c r="P208" s="126">
        <v>0.00037</v>
      </c>
      <c r="Q208" s="126">
        <f t="shared" si="49"/>
        <v>0.0011099999999999999</v>
      </c>
      <c r="R208" s="126">
        <v>0</v>
      </c>
      <c r="S208" s="127">
        <f t="shared" si="50"/>
        <v>0</v>
      </c>
      <c r="V208" s="128" t="s">
        <v>81</v>
      </c>
      <c r="X208" s="128" t="s">
        <v>69</v>
      </c>
      <c r="Y208" s="128" t="s">
        <v>72</v>
      </c>
      <c r="AC208" s="13" t="s">
        <v>67</v>
      </c>
      <c r="AI208" s="129">
        <f t="shared" si="42"/>
        <v>0</v>
      </c>
      <c r="AJ208" s="129">
        <f t="shared" si="43"/>
        <v>0</v>
      </c>
      <c r="AK208" s="129">
        <f t="shared" si="44"/>
        <v>0</v>
      </c>
      <c r="AL208" s="129">
        <f t="shared" si="45"/>
        <v>0</v>
      </c>
      <c r="AM208" s="129">
        <f t="shared" si="46"/>
        <v>0</v>
      </c>
      <c r="AN208" s="13" t="s">
        <v>72</v>
      </c>
      <c r="AO208" s="129">
        <f t="shared" si="47"/>
        <v>0</v>
      </c>
      <c r="AP208" s="13" t="s">
        <v>81</v>
      </c>
      <c r="AQ208" s="128" t="s">
        <v>295</v>
      </c>
    </row>
    <row r="209" spans="2:43" s="1" customFormat="1" ht="13">
      <c r="B209" s="116"/>
      <c r="C209" s="117" t="s">
        <v>305</v>
      </c>
      <c r="D209" s="117" t="s">
        <v>69</v>
      </c>
      <c r="E209" s="118" t="s">
        <v>306</v>
      </c>
      <c r="F209" s="119" t="s">
        <v>600</v>
      </c>
      <c r="G209" s="120" t="s">
        <v>662</v>
      </c>
      <c r="H209" s="121">
        <v>34</v>
      </c>
      <c r="I209" s="122"/>
      <c r="J209" s="123">
        <f t="shared" si="41"/>
        <v>0</v>
      </c>
      <c r="K209" s="28"/>
      <c r="L209" s="124" t="s">
        <v>1</v>
      </c>
      <c r="M209" s="125" t="s">
        <v>23</v>
      </c>
      <c r="O209" s="126">
        <f t="shared" si="48"/>
        <v>0</v>
      </c>
      <c r="P209" s="126">
        <v>0.00597816</v>
      </c>
      <c r="Q209" s="126">
        <f t="shared" si="49"/>
        <v>0.02391264</v>
      </c>
      <c r="R209" s="126">
        <v>0</v>
      </c>
      <c r="S209" s="127">
        <f t="shared" si="50"/>
        <v>0</v>
      </c>
      <c r="V209" s="128" t="s">
        <v>85</v>
      </c>
      <c r="X209" s="128" t="s">
        <v>73</v>
      </c>
      <c r="Y209" s="128" t="s">
        <v>72</v>
      </c>
      <c r="AC209" s="13" t="s">
        <v>67</v>
      </c>
      <c r="AI209" s="129">
        <f t="shared" si="42"/>
        <v>0</v>
      </c>
      <c r="AJ209" s="129">
        <f t="shared" si="43"/>
        <v>0</v>
      </c>
      <c r="AK209" s="129">
        <f t="shared" si="44"/>
        <v>0</v>
      </c>
      <c r="AL209" s="129">
        <f t="shared" si="45"/>
        <v>0</v>
      </c>
      <c r="AM209" s="129">
        <f t="shared" si="46"/>
        <v>0</v>
      </c>
      <c r="AN209" s="13" t="s">
        <v>72</v>
      </c>
      <c r="AO209" s="129">
        <f t="shared" si="47"/>
        <v>0</v>
      </c>
      <c r="AP209" s="13" t="s">
        <v>81</v>
      </c>
      <c r="AQ209" s="128" t="s">
        <v>298</v>
      </c>
    </row>
    <row r="210" spans="2:43" s="1" customFormat="1" ht="26">
      <c r="B210" s="116"/>
      <c r="C210" s="130" t="s">
        <v>308</v>
      </c>
      <c r="D210" s="130" t="s">
        <v>73</v>
      </c>
      <c r="E210" s="131" t="s">
        <v>309</v>
      </c>
      <c r="F210" s="132" t="s">
        <v>601</v>
      </c>
      <c r="G210" s="133" t="s">
        <v>74</v>
      </c>
      <c r="H210" s="134">
        <v>34</v>
      </c>
      <c r="I210" s="135"/>
      <c r="J210" s="136">
        <f t="shared" si="41"/>
        <v>0</v>
      </c>
      <c r="K210" s="137"/>
      <c r="L210" s="138" t="s">
        <v>1</v>
      </c>
      <c r="M210" s="139" t="s">
        <v>23</v>
      </c>
      <c r="O210" s="126">
        <f t="shared" si="48"/>
        <v>0</v>
      </c>
      <c r="P210" s="126">
        <v>0.00156</v>
      </c>
      <c r="Q210" s="126">
        <f t="shared" si="49"/>
        <v>0.00624</v>
      </c>
      <c r="R210" s="126">
        <v>0</v>
      </c>
      <c r="S210" s="127">
        <f t="shared" si="50"/>
        <v>0</v>
      </c>
      <c r="V210" s="128" t="s">
        <v>81</v>
      </c>
      <c r="X210" s="128" t="s">
        <v>69</v>
      </c>
      <c r="Y210" s="128" t="s">
        <v>72</v>
      </c>
      <c r="AC210" s="13" t="s">
        <v>67</v>
      </c>
      <c r="AI210" s="129">
        <f t="shared" si="42"/>
        <v>0</v>
      </c>
      <c r="AJ210" s="129">
        <f t="shared" si="43"/>
        <v>0</v>
      </c>
      <c r="AK210" s="129">
        <f t="shared" si="44"/>
        <v>0</v>
      </c>
      <c r="AL210" s="129">
        <f t="shared" si="45"/>
        <v>0</v>
      </c>
      <c r="AM210" s="129">
        <f t="shared" si="46"/>
        <v>0</v>
      </c>
      <c r="AN210" s="13" t="s">
        <v>72</v>
      </c>
      <c r="AO210" s="129">
        <f t="shared" si="47"/>
        <v>0</v>
      </c>
      <c r="AP210" s="13" t="s">
        <v>81</v>
      </c>
      <c r="AQ210" s="128" t="s">
        <v>301</v>
      </c>
    </row>
    <row r="211" spans="2:43" s="1" customFormat="1" ht="13">
      <c r="B211" s="116"/>
      <c r="C211" s="117" t="s">
        <v>311</v>
      </c>
      <c r="D211" s="117" t="s">
        <v>69</v>
      </c>
      <c r="E211" s="118" t="s">
        <v>312</v>
      </c>
      <c r="F211" s="119" t="s">
        <v>602</v>
      </c>
      <c r="G211" s="120" t="s">
        <v>662</v>
      </c>
      <c r="H211" s="121">
        <v>10</v>
      </c>
      <c r="I211" s="122"/>
      <c r="J211" s="123">
        <f t="shared" si="41"/>
        <v>0</v>
      </c>
      <c r="K211" s="28"/>
      <c r="L211" s="124" t="s">
        <v>1</v>
      </c>
      <c r="M211" s="125" t="s">
        <v>23</v>
      </c>
      <c r="O211" s="126">
        <f t="shared" si="48"/>
        <v>0</v>
      </c>
      <c r="P211" s="126">
        <v>0.00710076</v>
      </c>
      <c r="Q211" s="126">
        <f t="shared" si="49"/>
        <v>0.02840304</v>
      </c>
      <c r="R211" s="126">
        <v>0</v>
      </c>
      <c r="S211" s="127">
        <f t="shared" si="50"/>
        <v>0</v>
      </c>
      <c r="V211" s="128" t="s">
        <v>85</v>
      </c>
      <c r="X211" s="128" t="s">
        <v>73</v>
      </c>
      <c r="Y211" s="128" t="s">
        <v>72</v>
      </c>
      <c r="AC211" s="13" t="s">
        <v>67</v>
      </c>
      <c r="AI211" s="129">
        <f t="shared" si="42"/>
        <v>0</v>
      </c>
      <c r="AJ211" s="129">
        <f t="shared" si="43"/>
        <v>0</v>
      </c>
      <c r="AK211" s="129">
        <f t="shared" si="44"/>
        <v>0</v>
      </c>
      <c r="AL211" s="129">
        <f t="shared" si="45"/>
        <v>0</v>
      </c>
      <c r="AM211" s="129">
        <f t="shared" si="46"/>
        <v>0</v>
      </c>
      <c r="AN211" s="13" t="s">
        <v>72</v>
      </c>
      <c r="AO211" s="129">
        <f t="shared" si="47"/>
        <v>0</v>
      </c>
      <c r="AP211" s="13" t="s">
        <v>81</v>
      </c>
      <c r="AQ211" s="128" t="s">
        <v>304</v>
      </c>
    </row>
    <row r="212" spans="2:43" s="1" customFormat="1" ht="26">
      <c r="B212" s="116"/>
      <c r="C212" s="130" t="s">
        <v>314</v>
      </c>
      <c r="D212" s="130" t="s">
        <v>73</v>
      </c>
      <c r="E212" s="131" t="s">
        <v>315</v>
      </c>
      <c r="F212" s="132" t="s">
        <v>603</v>
      </c>
      <c r="G212" s="133" t="s">
        <v>74</v>
      </c>
      <c r="H212" s="134">
        <v>10</v>
      </c>
      <c r="I212" s="135"/>
      <c r="J212" s="136">
        <f t="shared" si="41"/>
        <v>0</v>
      </c>
      <c r="K212" s="137"/>
      <c r="L212" s="138" t="s">
        <v>1</v>
      </c>
      <c r="M212" s="139" t="s">
        <v>23</v>
      </c>
      <c r="O212" s="126">
        <f t="shared" si="48"/>
        <v>0</v>
      </c>
      <c r="P212" s="126">
        <v>0.00194</v>
      </c>
      <c r="Q212" s="126">
        <f t="shared" si="49"/>
        <v>0.00776</v>
      </c>
      <c r="R212" s="126">
        <v>0</v>
      </c>
      <c r="S212" s="127">
        <f t="shared" si="50"/>
        <v>0</v>
      </c>
      <c r="V212" s="128" t="s">
        <v>81</v>
      </c>
      <c r="X212" s="128" t="s">
        <v>69</v>
      </c>
      <c r="Y212" s="128" t="s">
        <v>72</v>
      </c>
      <c r="AC212" s="13" t="s">
        <v>67</v>
      </c>
      <c r="AI212" s="129">
        <f t="shared" si="42"/>
        <v>0</v>
      </c>
      <c r="AJ212" s="129">
        <f t="shared" si="43"/>
        <v>0</v>
      </c>
      <c r="AK212" s="129">
        <f t="shared" si="44"/>
        <v>0</v>
      </c>
      <c r="AL212" s="129">
        <f t="shared" si="45"/>
        <v>0</v>
      </c>
      <c r="AM212" s="129">
        <f t="shared" si="46"/>
        <v>0</v>
      </c>
      <c r="AN212" s="13" t="s">
        <v>72</v>
      </c>
      <c r="AO212" s="129">
        <f t="shared" si="47"/>
        <v>0</v>
      </c>
      <c r="AP212" s="13" t="s">
        <v>81</v>
      </c>
      <c r="AQ212" s="128" t="s">
        <v>307</v>
      </c>
    </row>
    <row r="213" spans="2:43" s="1" customFormat="1" ht="13">
      <c r="B213" s="116"/>
      <c r="C213" s="117" t="s">
        <v>317</v>
      </c>
      <c r="D213" s="117" t="s">
        <v>69</v>
      </c>
      <c r="E213" s="118" t="s">
        <v>318</v>
      </c>
      <c r="F213" s="119" t="s">
        <v>604</v>
      </c>
      <c r="G213" s="120" t="s">
        <v>662</v>
      </c>
      <c r="H213" s="121">
        <v>24</v>
      </c>
      <c r="I213" s="122"/>
      <c r="J213" s="123">
        <f t="shared" si="41"/>
        <v>0</v>
      </c>
      <c r="K213" s="28"/>
      <c r="L213" s="124" t="s">
        <v>1</v>
      </c>
      <c r="M213" s="125" t="s">
        <v>23</v>
      </c>
      <c r="O213" s="126">
        <f t="shared" si="48"/>
        <v>0</v>
      </c>
      <c r="P213" s="126">
        <v>0.00962956</v>
      </c>
      <c r="Q213" s="126">
        <f t="shared" si="49"/>
        <v>0.32740504000000004</v>
      </c>
      <c r="R213" s="126">
        <v>0</v>
      </c>
      <c r="S213" s="127">
        <f t="shared" si="50"/>
        <v>0</v>
      </c>
      <c r="V213" s="128" t="s">
        <v>85</v>
      </c>
      <c r="X213" s="128" t="s">
        <v>73</v>
      </c>
      <c r="Y213" s="128" t="s">
        <v>72</v>
      </c>
      <c r="AC213" s="13" t="s">
        <v>67</v>
      </c>
      <c r="AI213" s="129">
        <f t="shared" si="42"/>
        <v>0</v>
      </c>
      <c r="AJ213" s="129">
        <f t="shared" si="43"/>
        <v>0</v>
      </c>
      <c r="AK213" s="129">
        <f t="shared" si="44"/>
        <v>0</v>
      </c>
      <c r="AL213" s="129">
        <f t="shared" si="45"/>
        <v>0</v>
      </c>
      <c r="AM213" s="129">
        <f t="shared" si="46"/>
        <v>0</v>
      </c>
      <c r="AN213" s="13" t="s">
        <v>72</v>
      </c>
      <c r="AO213" s="129">
        <f t="shared" si="47"/>
        <v>0</v>
      </c>
      <c r="AP213" s="13" t="s">
        <v>81</v>
      </c>
      <c r="AQ213" s="128" t="s">
        <v>310</v>
      </c>
    </row>
    <row r="214" spans="2:43" s="1" customFormat="1" ht="26">
      <c r="B214" s="116"/>
      <c r="C214" s="130" t="s">
        <v>320</v>
      </c>
      <c r="D214" s="130" t="s">
        <v>73</v>
      </c>
      <c r="E214" s="131" t="s">
        <v>321</v>
      </c>
      <c r="F214" s="132" t="s">
        <v>605</v>
      </c>
      <c r="G214" s="133" t="s">
        <v>74</v>
      </c>
      <c r="H214" s="134">
        <v>24</v>
      </c>
      <c r="I214" s="135"/>
      <c r="J214" s="136">
        <f t="shared" si="41"/>
        <v>0</v>
      </c>
      <c r="K214" s="137"/>
      <c r="L214" s="138" t="s">
        <v>1</v>
      </c>
      <c r="M214" s="139" t="s">
        <v>23</v>
      </c>
      <c r="O214" s="126">
        <f t="shared" si="48"/>
        <v>0</v>
      </c>
      <c r="P214" s="126">
        <v>0.003</v>
      </c>
      <c r="Q214" s="126">
        <f t="shared" si="49"/>
        <v>0.10200000000000001</v>
      </c>
      <c r="R214" s="126">
        <v>0</v>
      </c>
      <c r="S214" s="127">
        <f t="shared" si="50"/>
        <v>0</v>
      </c>
      <c r="V214" s="128" t="s">
        <v>81</v>
      </c>
      <c r="X214" s="128" t="s">
        <v>69</v>
      </c>
      <c r="Y214" s="128" t="s">
        <v>72</v>
      </c>
      <c r="AC214" s="13" t="s">
        <v>67</v>
      </c>
      <c r="AI214" s="129">
        <f t="shared" si="42"/>
        <v>0</v>
      </c>
      <c r="AJ214" s="129">
        <f t="shared" si="43"/>
        <v>0</v>
      </c>
      <c r="AK214" s="129">
        <f t="shared" si="44"/>
        <v>0</v>
      </c>
      <c r="AL214" s="129">
        <f t="shared" si="45"/>
        <v>0</v>
      </c>
      <c r="AM214" s="129">
        <f t="shared" si="46"/>
        <v>0</v>
      </c>
      <c r="AN214" s="13" t="s">
        <v>72</v>
      </c>
      <c r="AO214" s="129">
        <f t="shared" si="47"/>
        <v>0</v>
      </c>
      <c r="AP214" s="13" t="s">
        <v>81</v>
      </c>
      <c r="AQ214" s="128" t="s">
        <v>313</v>
      </c>
    </row>
    <row r="215" spans="2:43" s="1" customFormat="1" ht="13">
      <c r="B215" s="116"/>
      <c r="C215" s="117" t="s">
        <v>323</v>
      </c>
      <c r="D215" s="117" t="s">
        <v>69</v>
      </c>
      <c r="E215" s="118" t="s">
        <v>324</v>
      </c>
      <c r="F215" s="119" t="s">
        <v>606</v>
      </c>
      <c r="G215" s="120" t="s">
        <v>662</v>
      </c>
      <c r="H215" s="121">
        <v>10</v>
      </c>
      <c r="I215" s="122"/>
      <c r="J215" s="123">
        <f t="shared" si="41"/>
        <v>0</v>
      </c>
      <c r="K215" s="28"/>
      <c r="L215" s="124" t="s">
        <v>1</v>
      </c>
      <c r="M215" s="125" t="s">
        <v>23</v>
      </c>
      <c r="O215" s="126">
        <f t="shared" si="48"/>
        <v>0</v>
      </c>
      <c r="P215" s="126">
        <v>0.01130513</v>
      </c>
      <c r="Q215" s="126">
        <f t="shared" si="49"/>
        <v>0.1130513</v>
      </c>
      <c r="R215" s="126">
        <v>0</v>
      </c>
      <c r="S215" s="127">
        <f t="shared" si="50"/>
        <v>0</v>
      </c>
      <c r="V215" s="128" t="s">
        <v>85</v>
      </c>
      <c r="X215" s="128" t="s">
        <v>73</v>
      </c>
      <c r="Y215" s="128" t="s">
        <v>72</v>
      </c>
      <c r="AC215" s="13" t="s">
        <v>67</v>
      </c>
      <c r="AI215" s="129">
        <f t="shared" si="42"/>
        <v>0</v>
      </c>
      <c r="AJ215" s="129">
        <f t="shared" si="43"/>
        <v>0</v>
      </c>
      <c r="AK215" s="129">
        <f t="shared" si="44"/>
        <v>0</v>
      </c>
      <c r="AL215" s="129">
        <f t="shared" si="45"/>
        <v>0</v>
      </c>
      <c r="AM215" s="129">
        <f t="shared" si="46"/>
        <v>0</v>
      </c>
      <c r="AN215" s="13" t="s">
        <v>72</v>
      </c>
      <c r="AO215" s="129">
        <f t="shared" si="47"/>
        <v>0</v>
      </c>
      <c r="AP215" s="13" t="s">
        <v>81</v>
      </c>
      <c r="AQ215" s="128" t="s">
        <v>316</v>
      </c>
    </row>
    <row r="216" spans="2:43" s="1" customFormat="1" ht="26">
      <c r="B216" s="116"/>
      <c r="C216" s="130" t="s">
        <v>326</v>
      </c>
      <c r="D216" s="130" t="s">
        <v>73</v>
      </c>
      <c r="E216" s="131" t="s">
        <v>327</v>
      </c>
      <c r="F216" s="132" t="s">
        <v>607</v>
      </c>
      <c r="G216" s="133" t="s">
        <v>74</v>
      </c>
      <c r="H216" s="134">
        <v>10</v>
      </c>
      <c r="I216" s="135"/>
      <c r="J216" s="136">
        <f t="shared" si="41"/>
        <v>0</v>
      </c>
      <c r="K216" s="137"/>
      <c r="L216" s="138" t="s">
        <v>1</v>
      </c>
      <c r="M216" s="139" t="s">
        <v>23</v>
      </c>
      <c r="O216" s="126">
        <f t="shared" si="48"/>
        <v>0</v>
      </c>
      <c r="P216" s="126">
        <v>0.0034</v>
      </c>
      <c r="Q216" s="126">
        <f t="shared" si="49"/>
        <v>0.033999999999999996</v>
      </c>
      <c r="R216" s="126">
        <v>0</v>
      </c>
      <c r="S216" s="127">
        <f t="shared" si="50"/>
        <v>0</v>
      </c>
      <c r="V216" s="128" t="s">
        <v>81</v>
      </c>
      <c r="X216" s="128" t="s">
        <v>69</v>
      </c>
      <c r="Y216" s="128" t="s">
        <v>72</v>
      </c>
      <c r="AC216" s="13" t="s">
        <v>67</v>
      </c>
      <c r="AI216" s="129">
        <f t="shared" si="42"/>
        <v>0</v>
      </c>
      <c r="AJ216" s="129">
        <f t="shared" si="43"/>
        <v>0</v>
      </c>
      <c r="AK216" s="129">
        <f t="shared" si="44"/>
        <v>0</v>
      </c>
      <c r="AL216" s="129">
        <f t="shared" si="45"/>
        <v>0</v>
      </c>
      <c r="AM216" s="129">
        <f t="shared" si="46"/>
        <v>0</v>
      </c>
      <c r="AN216" s="13" t="s">
        <v>72</v>
      </c>
      <c r="AO216" s="129">
        <f t="shared" si="47"/>
        <v>0</v>
      </c>
      <c r="AP216" s="13" t="s">
        <v>81</v>
      </c>
      <c r="AQ216" s="128" t="s">
        <v>319</v>
      </c>
    </row>
    <row r="217" spans="2:43" s="1" customFormat="1" ht="13">
      <c r="B217" s="116"/>
      <c r="C217" s="117" t="s">
        <v>6</v>
      </c>
      <c r="D217" s="117" t="s">
        <v>69</v>
      </c>
      <c r="E217" s="118" t="s">
        <v>329</v>
      </c>
      <c r="F217" s="119" t="s">
        <v>608</v>
      </c>
      <c r="G217" s="120" t="s">
        <v>74</v>
      </c>
      <c r="H217" s="121">
        <v>8</v>
      </c>
      <c r="I217" s="122"/>
      <c r="J217" s="123">
        <f t="shared" si="41"/>
        <v>0</v>
      </c>
      <c r="K217" s="28"/>
      <c r="L217" s="124" t="s">
        <v>1</v>
      </c>
      <c r="M217" s="125" t="s">
        <v>23</v>
      </c>
      <c r="O217" s="126">
        <f t="shared" si="48"/>
        <v>0</v>
      </c>
      <c r="P217" s="126">
        <v>0.01475193</v>
      </c>
      <c r="Q217" s="126">
        <f t="shared" si="49"/>
        <v>0.35404632</v>
      </c>
      <c r="R217" s="126">
        <v>0</v>
      </c>
      <c r="S217" s="127">
        <f t="shared" si="50"/>
        <v>0</v>
      </c>
      <c r="V217" s="128" t="s">
        <v>85</v>
      </c>
      <c r="X217" s="128" t="s">
        <v>73</v>
      </c>
      <c r="Y217" s="128" t="s">
        <v>72</v>
      </c>
      <c r="AC217" s="13" t="s">
        <v>67</v>
      </c>
      <c r="AI217" s="129">
        <f t="shared" si="42"/>
        <v>0</v>
      </c>
      <c r="AJ217" s="129">
        <f t="shared" si="43"/>
        <v>0</v>
      </c>
      <c r="AK217" s="129">
        <f t="shared" si="44"/>
        <v>0</v>
      </c>
      <c r="AL217" s="129">
        <f t="shared" si="45"/>
        <v>0</v>
      </c>
      <c r="AM217" s="129">
        <f t="shared" si="46"/>
        <v>0</v>
      </c>
      <c r="AN217" s="13" t="s">
        <v>72</v>
      </c>
      <c r="AO217" s="129">
        <f t="shared" si="47"/>
        <v>0</v>
      </c>
      <c r="AP217" s="13" t="s">
        <v>81</v>
      </c>
      <c r="AQ217" s="128" t="s">
        <v>322</v>
      </c>
    </row>
    <row r="218" spans="2:43" s="1" customFormat="1" ht="26">
      <c r="B218" s="116"/>
      <c r="C218" s="130" t="s">
        <v>331</v>
      </c>
      <c r="D218" s="130" t="s">
        <v>73</v>
      </c>
      <c r="E218" s="131" t="s">
        <v>332</v>
      </c>
      <c r="F218" s="132" t="s">
        <v>683</v>
      </c>
      <c r="G218" s="133" t="s">
        <v>74</v>
      </c>
      <c r="H218" s="134">
        <v>8</v>
      </c>
      <c r="I218" s="135"/>
      <c r="J218" s="136">
        <f t="shared" si="41"/>
        <v>0</v>
      </c>
      <c r="K218" s="137"/>
      <c r="L218" s="138" t="s">
        <v>1</v>
      </c>
      <c r="M218" s="139" t="s">
        <v>23</v>
      </c>
      <c r="O218" s="126">
        <f t="shared" si="48"/>
        <v>0</v>
      </c>
      <c r="P218" s="126">
        <v>0.005</v>
      </c>
      <c r="Q218" s="126">
        <f t="shared" si="49"/>
        <v>0.12</v>
      </c>
      <c r="R218" s="126">
        <v>0</v>
      </c>
      <c r="S218" s="127">
        <f t="shared" si="50"/>
        <v>0</v>
      </c>
      <c r="V218" s="128" t="s">
        <v>81</v>
      </c>
      <c r="X218" s="128" t="s">
        <v>69</v>
      </c>
      <c r="Y218" s="128" t="s">
        <v>72</v>
      </c>
      <c r="AC218" s="13" t="s">
        <v>67</v>
      </c>
      <c r="AI218" s="129">
        <f t="shared" si="42"/>
        <v>0</v>
      </c>
      <c r="AJ218" s="129">
        <f t="shared" si="43"/>
        <v>0</v>
      </c>
      <c r="AK218" s="129">
        <f t="shared" si="44"/>
        <v>0</v>
      </c>
      <c r="AL218" s="129">
        <f t="shared" si="45"/>
        <v>0</v>
      </c>
      <c r="AM218" s="129">
        <f t="shared" si="46"/>
        <v>0</v>
      </c>
      <c r="AN218" s="13" t="s">
        <v>72</v>
      </c>
      <c r="AO218" s="129">
        <f t="shared" si="47"/>
        <v>0</v>
      </c>
      <c r="AP218" s="13" t="s">
        <v>81</v>
      </c>
      <c r="AQ218" s="128" t="s">
        <v>325</v>
      </c>
    </row>
    <row r="219" spans="2:43" s="1" customFormat="1" ht="26">
      <c r="B219" s="116"/>
      <c r="C219" s="117" t="s">
        <v>334</v>
      </c>
      <c r="D219" s="117" t="s">
        <v>69</v>
      </c>
      <c r="E219" s="118" t="s">
        <v>335</v>
      </c>
      <c r="F219" s="119" t="s">
        <v>609</v>
      </c>
      <c r="G219" s="120" t="s">
        <v>74</v>
      </c>
      <c r="H219" s="121">
        <v>4</v>
      </c>
      <c r="I219" s="122"/>
      <c r="J219" s="123">
        <f t="shared" si="41"/>
        <v>0</v>
      </c>
      <c r="K219" s="28"/>
      <c r="L219" s="124" t="s">
        <v>1</v>
      </c>
      <c r="M219" s="125" t="s">
        <v>23</v>
      </c>
      <c r="O219" s="126">
        <f t="shared" si="48"/>
        <v>0</v>
      </c>
      <c r="P219" s="126">
        <v>0.0189615</v>
      </c>
      <c r="Q219" s="126">
        <f t="shared" si="49"/>
        <v>0.18961499999999998</v>
      </c>
      <c r="R219" s="126">
        <v>0</v>
      </c>
      <c r="S219" s="127">
        <f t="shared" si="50"/>
        <v>0</v>
      </c>
      <c r="V219" s="128" t="s">
        <v>85</v>
      </c>
      <c r="X219" s="128" t="s">
        <v>73</v>
      </c>
      <c r="Y219" s="128" t="s">
        <v>72</v>
      </c>
      <c r="AC219" s="13" t="s">
        <v>67</v>
      </c>
      <c r="AI219" s="129">
        <f t="shared" si="42"/>
        <v>0</v>
      </c>
      <c r="AJ219" s="129">
        <f t="shared" si="43"/>
        <v>0</v>
      </c>
      <c r="AK219" s="129">
        <f t="shared" si="44"/>
        <v>0</v>
      </c>
      <c r="AL219" s="129">
        <f t="shared" si="45"/>
        <v>0</v>
      </c>
      <c r="AM219" s="129">
        <f t="shared" si="46"/>
        <v>0</v>
      </c>
      <c r="AN219" s="13" t="s">
        <v>72</v>
      </c>
      <c r="AO219" s="129">
        <f t="shared" si="47"/>
        <v>0</v>
      </c>
      <c r="AP219" s="13" t="s">
        <v>81</v>
      </c>
      <c r="AQ219" s="128" t="s">
        <v>328</v>
      </c>
    </row>
    <row r="220" spans="2:43" s="1" customFormat="1" ht="26">
      <c r="B220" s="116"/>
      <c r="C220" s="130" t="s">
        <v>337</v>
      </c>
      <c r="D220" s="130" t="s">
        <v>73</v>
      </c>
      <c r="E220" s="131" t="s">
        <v>338</v>
      </c>
      <c r="F220" s="132" t="s">
        <v>610</v>
      </c>
      <c r="G220" s="133" t="s">
        <v>74</v>
      </c>
      <c r="H220" s="134">
        <v>4</v>
      </c>
      <c r="I220" s="135"/>
      <c r="J220" s="136">
        <f t="shared" si="41"/>
        <v>0</v>
      </c>
      <c r="K220" s="137"/>
      <c r="L220" s="138" t="s">
        <v>1</v>
      </c>
      <c r="M220" s="139" t="s">
        <v>23</v>
      </c>
      <c r="O220" s="126">
        <f t="shared" si="48"/>
        <v>0</v>
      </c>
      <c r="P220" s="126">
        <v>0.00577</v>
      </c>
      <c r="Q220" s="126">
        <f t="shared" si="49"/>
        <v>0.0577</v>
      </c>
      <c r="R220" s="126">
        <v>0</v>
      </c>
      <c r="S220" s="127">
        <f t="shared" si="50"/>
        <v>0</v>
      </c>
      <c r="V220" s="128" t="s">
        <v>81</v>
      </c>
      <c r="X220" s="128" t="s">
        <v>69</v>
      </c>
      <c r="Y220" s="128" t="s">
        <v>72</v>
      </c>
      <c r="AC220" s="13" t="s">
        <v>67</v>
      </c>
      <c r="AI220" s="129">
        <f t="shared" si="42"/>
        <v>0</v>
      </c>
      <c r="AJ220" s="129">
        <f t="shared" si="43"/>
        <v>0</v>
      </c>
      <c r="AK220" s="129">
        <f t="shared" si="44"/>
        <v>0</v>
      </c>
      <c r="AL220" s="129">
        <f t="shared" si="45"/>
        <v>0</v>
      </c>
      <c r="AM220" s="129">
        <f t="shared" si="46"/>
        <v>0</v>
      </c>
      <c r="AN220" s="13" t="s">
        <v>72</v>
      </c>
      <c r="AO220" s="129">
        <f t="shared" si="47"/>
        <v>0</v>
      </c>
      <c r="AP220" s="13" t="s">
        <v>81</v>
      </c>
      <c r="AQ220" s="128" t="s">
        <v>330</v>
      </c>
    </row>
    <row r="221" spans="2:43" s="1" customFormat="1" ht="26">
      <c r="B221" s="116"/>
      <c r="C221" s="117" t="s">
        <v>340</v>
      </c>
      <c r="D221" s="117" t="s">
        <v>69</v>
      </c>
      <c r="E221" s="118" t="s">
        <v>341</v>
      </c>
      <c r="F221" s="119" t="s">
        <v>611</v>
      </c>
      <c r="G221" s="120" t="s">
        <v>74</v>
      </c>
      <c r="H221" s="121">
        <v>14</v>
      </c>
      <c r="I221" s="122"/>
      <c r="J221" s="123">
        <f t="shared" si="41"/>
        <v>0</v>
      </c>
      <c r="K221" s="28"/>
      <c r="L221" s="124" t="s">
        <v>1</v>
      </c>
      <c r="M221" s="125" t="s">
        <v>23</v>
      </c>
      <c r="O221" s="126">
        <f t="shared" si="48"/>
        <v>0</v>
      </c>
      <c r="P221" s="126">
        <v>0.0002184</v>
      </c>
      <c r="Q221" s="126">
        <f t="shared" si="49"/>
        <v>0.0017472</v>
      </c>
      <c r="R221" s="126">
        <v>0</v>
      </c>
      <c r="S221" s="127">
        <f t="shared" si="50"/>
        <v>0</v>
      </c>
      <c r="V221" s="128" t="s">
        <v>85</v>
      </c>
      <c r="X221" s="128" t="s">
        <v>73</v>
      </c>
      <c r="Y221" s="128" t="s">
        <v>72</v>
      </c>
      <c r="AC221" s="13" t="s">
        <v>67</v>
      </c>
      <c r="AI221" s="129">
        <f t="shared" si="42"/>
        <v>0</v>
      </c>
      <c r="AJ221" s="129">
        <f t="shared" si="43"/>
        <v>0</v>
      </c>
      <c r="AK221" s="129">
        <f t="shared" si="44"/>
        <v>0</v>
      </c>
      <c r="AL221" s="129">
        <f t="shared" si="45"/>
        <v>0</v>
      </c>
      <c r="AM221" s="129">
        <f t="shared" si="46"/>
        <v>0</v>
      </c>
      <c r="AN221" s="13" t="s">
        <v>72</v>
      </c>
      <c r="AO221" s="129">
        <f t="shared" si="47"/>
        <v>0</v>
      </c>
      <c r="AP221" s="13" t="s">
        <v>81</v>
      </c>
      <c r="AQ221" s="128" t="s">
        <v>333</v>
      </c>
    </row>
    <row r="222" spans="2:43" s="1" customFormat="1" ht="26">
      <c r="B222" s="116"/>
      <c r="C222" s="130" t="s">
        <v>343</v>
      </c>
      <c r="D222" s="130" t="s">
        <v>73</v>
      </c>
      <c r="E222" s="131" t="s">
        <v>344</v>
      </c>
      <c r="F222" s="132" t="s">
        <v>612</v>
      </c>
      <c r="G222" s="133" t="s">
        <v>74</v>
      </c>
      <c r="H222" s="134">
        <v>14</v>
      </c>
      <c r="I222" s="135"/>
      <c r="J222" s="136">
        <f t="shared" si="41"/>
        <v>0</v>
      </c>
      <c r="K222" s="137"/>
      <c r="L222" s="138" t="s">
        <v>1</v>
      </c>
      <c r="M222" s="139" t="s">
        <v>23</v>
      </c>
      <c r="O222" s="126">
        <f t="shared" si="48"/>
        <v>0</v>
      </c>
      <c r="P222" s="126">
        <v>0.01016</v>
      </c>
      <c r="Q222" s="126">
        <f t="shared" si="49"/>
        <v>0.08128</v>
      </c>
      <c r="R222" s="126">
        <v>0</v>
      </c>
      <c r="S222" s="127">
        <f t="shared" si="50"/>
        <v>0</v>
      </c>
      <c r="V222" s="128" t="s">
        <v>81</v>
      </c>
      <c r="X222" s="128" t="s">
        <v>69</v>
      </c>
      <c r="Y222" s="128" t="s">
        <v>72</v>
      </c>
      <c r="AC222" s="13" t="s">
        <v>67</v>
      </c>
      <c r="AI222" s="129">
        <f t="shared" si="42"/>
        <v>0</v>
      </c>
      <c r="AJ222" s="129">
        <f t="shared" si="43"/>
        <v>0</v>
      </c>
      <c r="AK222" s="129">
        <f t="shared" si="44"/>
        <v>0</v>
      </c>
      <c r="AL222" s="129">
        <f t="shared" si="45"/>
        <v>0</v>
      </c>
      <c r="AM222" s="129">
        <f t="shared" si="46"/>
        <v>0</v>
      </c>
      <c r="AN222" s="13" t="s">
        <v>72</v>
      </c>
      <c r="AO222" s="129">
        <f t="shared" si="47"/>
        <v>0</v>
      </c>
      <c r="AP222" s="13" t="s">
        <v>81</v>
      </c>
      <c r="AQ222" s="128" t="s">
        <v>336</v>
      </c>
    </row>
    <row r="223" spans="2:43" s="1" customFormat="1" ht="26">
      <c r="B223" s="116"/>
      <c r="C223" s="117" t="s">
        <v>346</v>
      </c>
      <c r="D223" s="117" t="s">
        <v>69</v>
      </c>
      <c r="E223" s="118" t="s">
        <v>347</v>
      </c>
      <c r="F223" s="119" t="s">
        <v>613</v>
      </c>
      <c r="G223" s="120" t="s">
        <v>74</v>
      </c>
      <c r="H223" s="121">
        <v>4</v>
      </c>
      <c r="I223" s="122"/>
      <c r="J223" s="123">
        <f t="shared" si="41"/>
        <v>0</v>
      </c>
      <c r="K223" s="28"/>
      <c r="L223" s="124" t="s">
        <v>1</v>
      </c>
      <c r="M223" s="125" t="s">
        <v>23</v>
      </c>
      <c r="O223" s="126">
        <f t="shared" si="48"/>
        <v>0</v>
      </c>
      <c r="P223" s="126">
        <v>0.0002184</v>
      </c>
      <c r="Q223" s="126">
        <f t="shared" si="49"/>
        <v>0.0008736</v>
      </c>
      <c r="R223" s="126">
        <v>0</v>
      </c>
      <c r="S223" s="127">
        <f t="shared" si="50"/>
        <v>0</v>
      </c>
      <c r="V223" s="128" t="s">
        <v>85</v>
      </c>
      <c r="X223" s="128" t="s">
        <v>73</v>
      </c>
      <c r="Y223" s="128" t="s">
        <v>72</v>
      </c>
      <c r="AC223" s="13" t="s">
        <v>67</v>
      </c>
      <c r="AI223" s="129">
        <f t="shared" si="42"/>
        <v>0</v>
      </c>
      <c r="AJ223" s="129">
        <f t="shared" si="43"/>
        <v>0</v>
      </c>
      <c r="AK223" s="129">
        <f t="shared" si="44"/>
        <v>0</v>
      </c>
      <c r="AL223" s="129">
        <f t="shared" si="45"/>
        <v>0</v>
      </c>
      <c r="AM223" s="129">
        <f t="shared" si="46"/>
        <v>0</v>
      </c>
      <c r="AN223" s="13" t="s">
        <v>72</v>
      </c>
      <c r="AO223" s="129">
        <f t="shared" si="47"/>
        <v>0</v>
      </c>
      <c r="AP223" s="13" t="s">
        <v>81</v>
      </c>
      <c r="AQ223" s="128" t="s">
        <v>339</v>
      </c>
    </row>
    <row r="224" spans="2:43" s="1" customFormat="1" ht="26">
      <c r="B224" s="116"/>
      <c r="C224" s="130" t="s">
        <v>349</v>
      </c>
      <c r="D224" s="130" t="s">
        <v>73</v>
      </c>
      <c r="E224" s="131" t="s">
        <v>350</v>
      </c>
      <c r="F224" s="132" t="s">
        <v>614</v>
      </c>
      <c r="G224" s="133" t="s">
        <v>74</v>
      </c>
      <c r="H224" s="134">
        <v>4</v>
      </c>
      <c r="I224" s="135"/>
      <c r="J224" s="136">
        <f t="shared" si="41"/>
        <v>0</v>
      </c>
      <c r="K224" s="137"/>
      <c r="L224" s="138" t="s">
        <v>1</v>
      </c>
      <c r="M224" s="139" t="s">
        <v>23</v>
      </c>
      <c r="O224" s="126">
        <f t="shared" si="48"/>
        <v>0</v>
      </c>
      <c r="P224" s="126">
        <v>0.01119</v>
      </c>
      <c r="Q224" s="126">
        <f t="shared" si="49"/>
        <v>0.04476</v>
      </c>
      <c r="R224" s="126">
        <v>0</v>
      </c>
      <c r="S224" s="127">
        <f t="shared" si="50"/>
        <v>0</v>
      </c>
      <c r="V224" s="128" t="s">
        <v>81</v>
      </c>
      <c r="X224" s="128" t="s">
        <v>69</v>
      </c>
      <c r="Y224" s="128" t="s">
        <v>72</v>
      </c>
      <c r="AC224" s="13" t="s">
        <v>67</v>
      </c>
      <c r="AI224" s="129">
        <f t="shared" si="42"/>
        <v>0</v>
      </c>
      <c r="AJ224" s="129">
        <f t="shared" si="43"/>
        <v>0</v>
      </c>
      <c r="AK224" s="129">
        <f t="shared" si="44"/>
        <v>0</v>
      </c>
      <c r="AL224" s="129">
        <f t="shared" si="45"/>
        <v>0</v>
      </c>
      <c r="AM224" s="129">
        <f t="shared" si="46"/>
        <v>0</v>
      </c>
      <c r="AN224" s="13" t="s">
        <v>72</v>
      </c>
      <c r="AO224" s="129">
        <f t="shared" si="47"/>
        <v>0</v>
      </c>
      <c r="AP224" s="13" t="s">
        <v>81</v>
      </c>
      <c r="AQ224" s="128" t="s">
        <v>342</v>
      </c>
    </row>
    <row r="225" spans="2:43" s="1" customFormat="1" ht="13">
      <c r="B225" s="116"/>
      <c r="C225" s="117" t="s">
        <v>352</v>
      </c>
      <c r="D225" s="117" t="s">
        <v>69</v>
      </c>
      <c r="E225" s="118" t="s">
        <v>353</v>
      </c>
      <c r="F225" s="119" t="s">
        <v>615</v>
      </c>
      <c r="G225" s="120" t="s">
        <v>74</v>
      </c>
      <c r="H225" s="121">
        <v>2</v>
      </c>
      <c r="I225" s="122"/>
      <c r="J225" s="123">
        <f aca="true" t="shared" si="51" ref="J225:J256">ROUND(I225*H225,2)</f>
        <v>0</v>
      </c>
      <c r="K225" s="28"/>
      <c r="L225" s="124" t="s">
        <v>1</v>
      </c>
      <c r="M225" s="125" t="s">
        <v>23</v>
      </c>
      <c r="O225" s="126">
        <f t="shared" si="48"/>
        <v>0</v>
      </c>
      <c r="P225" s="126">
        <v>0.0008854</v>
      </c>
      <c r="Q225" s="126">
        <f t="shared" si="49"/>
        <v>0.012395600000000001</v>
      </c>
      <c r="R225" s="126">
        <v>0</v>
      </c>
      <c r="S225" s="127">
        <f t="shared" si="50"/>
        <v>0</v>
      </c>
      <c r="V225" s="128" t="s">
        <v>85</v>
      </c>
      <c r="X225" s="128" t="s">
        <v>73</v>
      </c>
      <c r="Y225" s="128" t="s">
        <v>72</v>
      </c>
      <c r="AC225" s="13" t="s">
        <v>67</v>
      </c>
      <c r="AI225" s="129">
        <f t="shared" si="42"/>
        <v>0</v>
      </c>
      <c r="AJ225" s="129">
        <f t="shared" si="43"/>
        <v>0</v>
      </c>
      <c r="AK225" s="129">
        <f t="shared" si="44"/>
        <v>0</v>
      </c>
      <c r="AL225" s="129">
        <f t="shared" si="45"/>
        <v>0</v>
      </c>
      <c r="AM225" s="129">
        <f t="shared" si="46"/>
        <v>0</v>
      </c>
      <c r="AN225" s="13" t="s">
        <v>72</v>
      </c>
      <c r="AO225" s="129">
        <f t="shared" si="47"/>
        <v>0</v>
      </c>
      <c r="AP225" s="13" t="s">
        <v>81</v>
      </c>
      <c r="AQ225" s="128" t="s">
        <v>345</v>
      </c>
    </row>
    <row r="226" spans="2:43" s="1" customFormat="1" ht="26">
      <c r="B226" s="116"/>
      <c r="C226" s="130" t="s">
        <v>355</v>
      </c>
      <c r="D226" s="130" t="s">
        <v>73</v>
      </c>
      <c r="E226" s="131" t="s">
        <v>356</v>
      </c>
      <c r="F226" s="132" t="s">
        <v>616</v>
      </c>
      <c r="G226" s="133" t="s">
        <v>74</v>
      </c>
      <c r="H226" s="134">
        <v>2</v>
      </c>
      <c r="I226" s="135"/>
      <c r="J226" s="136">
        <f t="shared" si="51"/>
        <v>0</v>
      </c>
      <c r="K226" s="137"/>
      <c r="L226" s="138" t="s">
        <v>1</v>
      </c>
      <c r="M226" s="139" t="s">
        <v>23</v>
      </c>
      <c r="O226" s="126">
        <f t="shared" si="48"/>
        <v>0</v>
      </c>
      <c r="P226" s="126">
        <v>0.02217</v>
      </c>
      <c r="Q226" s="126">
        <f t="shared" si="49"/>
        <v>0.31038</v>
      </c>
      <c r="R226" s="126">
        <v>0</v>
      </c>
      <c r="S226" s="127">
        <f t="shared" si="50"/>
        <v>0</v>
      </c>
      <c r="V226" s="128" t="s">
        <v>81</v>
      </c>
      <c r="X226" s="128" t="s">
        <v>69</v>
      </c>
      <c r="Y226" s="128" t="s">
        <v>72</v>
      </c>
      <c r="AC226" s="13" t="s">
        <v>67</v>
      </c>
      <c r="AI226" s="129">
        <f t="shared" si="42"/>
        <v>0</v>
      </c>
      <c r="AJ226" s="129">
        <f t="shared" si="43"/>
        <v>0</v>
      </c>
      <c r="AK226" s="129">
        <f t="shared" si="44"/>
        <v>0</v>
      </c>
      <c r="AL226" s="129">
        <f t="shared" si="45"/>
        <v>0</v>
      </c>
      <c r="AM226" s="129">
        <f t="shared" si="46"/>
        <v>0</v>
      </c>
      <c r="AN226" s="13" t="s">
        <v>72</v>
      </c>
      <c r="AO226" s="129">
        <f t="shared" si="47"/>
        <v>0</v>
      </c>
      <c r="AP226" s="13" t="s">
        <v>81</v>
      </c>
      <c r="AQ226" s="128" t="s">
        <v>348</v>
      </c>
    </row>
    <row r="227" spans="2:43" s="1" customFormat="1" ht="13">
      <c r="B227" s="116"/>
      <c r="C227" s="117" t="s">
        <v>358</v>
      </c>
      <c r="D227" s="117" t="s">
        <v>69</v>
      </c>
      <c r="E227" s="118" t="s">
        <v>359</v>
      </c>
      <c r="F227" s="119" t="s">
        <v>617</v>
      </c>
      <c r="G227" s="120" t="s">
        <v>74</v>
      </c>
      <c r="H227" s="121">
        <v>3</v>
      </c>
      <c r="I227" s="122"/>
      <c r="J227" s="123">
        <f t="shared" si="51"/>
        <v>0</v>
      </c>
      <c r="K227" s="28"/>
      <c r="L227" s="124" t="s">
        <v>1</v>
      </c>
      <c r="M227" s="125" t="s">
        <v>23</v>
      </c>
      <c r="O227" s="126">
        <f t="shared" si="48"/>
        <v>0</v>
      </c>
      <c r="P227" s="126">
        <v>0.0004124</v>
      </c>
      <c r="Q227" s="126">
        <f t="shared" si="49"/>
        <v>0.0016496</v>
      </c>
      <c r="R227" s="126">
        <v>0</v>
      </c>
      <c r="S227" s="127">
        <f t="shared" si="50"/>
        <v>0</v>
      </c>
      <c r="V227" s="128" t="s">
        <v>85</v>
      </c>
      <c r="X227" s="128" t="s">
        <v>73</v>
      </c>
      <c r="Y227" s="128" t="s">
        <v>72</v>
      </c>
      <c r="AC227" s="13" t="s">
        <v>67</v>
      </c>
      <c r="AI227" s="129">
        <f t="shared" si="42"/>
        <v>0</v>
      </c>
      <c r="AJ227" s="129">
        <f t="shared" si="43"/>
        <v>0</v>
      </c>
      <c r="AK227" s="129">
        <f t="shared" si="44"/>
        <v>0</v>
      </c>
      <c r="AL227" s="129">
        <f t="shared" si="45"/>
        <v>0</v>
      </c>
      <c r="AM227" s="129">
        <f t="shared" si="46"/>
        <v>0</v>
      </c>
      <c r="AN227" s="13" t="s">
        <v>72</v>
      </c>
      <c r="AO227" s="129">
        <f t="shared" si="47"/>
        <v>0</v>
      </c>
      <c r="AP227" s="13" t="s">
        <v>81</v>
      </c>
      <c r="AQ227" s="128" t="s">
        <v>351</v>
      </c>
    </row>
    <row r="228" spans="2:43" s="1" customFormat="1" ht="26">
      <c r="B228" s="116"/>
      <c r="C228" s="130" t="s">
        <v>361</v>
      </c>
      <c r="D228" s="130" t="s">
        <v>73</v>
      </c>
      <c r="E228" s="131" t="s">
        <v>362</v>
      </c>
      <c r="F228" s="132" t="s">
        <v>618</v>
      </c>
      <c r="G228" s="133" t="s">
        <v>74</v>
      </c>
      <c r="H228" s="134">
        <v>3</v>
      </c>
      <c r="I228" s="135"/>
      <c r="J228" s="136">
        <f t="shared" si="51"/>
        <v>0</v>
      </c>
      <c r="K228" s="137"/>
      <c r="L228" s="138" t="s">
        <v>1</v>
      </c>
      <c r="M228" s="139" t="s">
        <v>23</v>
      </c>
      <c r="O228" s="126">
        <f t="shared" si="48"/>
        <v>0</v>
      </c>
      <c r="P228" s="126">
        <v>0.0256</v>
      </c>
      <c r="Q228" s="126">
        <f t="shared" si="49"/>
        <v>0.1024</v>
      </c>
      <c r="R228" s="126">
        <v>0</v>
      </c>
      <c r="S228" s="127">
        <f t="shared" si="50"/>
        <v>0</v>
      </c>
      <c r="V228" s="128" t="s">
        <v>81</v>
      </c>
      <c r="X228" s="128" t="s">
        <v>69</v>
      </c>
      <c r="Y228" s="128" t="s">
        <v>72</v>
      </c>
      <c r="AC228" s="13" t="s">
        <v>67</v>
      </c>
      <c r="AI228" s="129">
        <f aca="true" t="shared" si="52" ref="AI228:AI259">IF(M229="základná",J225,0)</f>
        <v>0</v>
      </c>
      <c r="AJ228" s="129">
        <f aca="true" t="shared" si="53" ref="AJ228:AJ259">IF(M229="znížená",J225,0)</f>
        <v>0</v>
      </c>
      <c r="AK228" s="129">
        <f aca="true" t="shared" si="54" ref="AK228:AK259">IF(M229="zákl. prenesená",J225,0)</f>
        <v>0</v>
      </c>
      <c r="AL228" s="129">
        <f aca="true" t="shared" si="55" ref="AL228:AL259">IF(M229="zníž. prenesená",J225,0)</f>
        <v>0</v>
      </c>
      <c r="AM228" s="129">
        <f aca="true" t="shared" si="56" ref="AM228:AM259">IF(M229="nulová",J225,0)</f>
        <v>0</v>
      </c>
      <c r="AN228" s="13" t="s">
        <v>72</v>
      </c>
      <c r="AO228" s="129">
        <f aca="true" t="shared" si="57" ref="AO228:AO259">ROUND(I225*H225,2)</f>
        <v>0</v>
      </c>
      <c r="AP228" s="13" t="s">
        <v>81</v>
      </c>
      <c r="AQ228" s="128" t="s">
        <v>354</v>
      </c>
    </row>
    <row r="229" spans="2:43" s="1" customFormat="1" ht="13">
      <c r="B229" s="116"/>
      <c r="C229" s="117" t="s">
        <v>364</v>
      </c>
      <c r="D229" s="117" t="s">
        <v>69</v>
      </c>
      <c r="E229" s="118" t="s">
        <v>365</v>
      </c>
      <c r="F229" s="119" t="s">
        <v>619</v>
      </c>
      <c r="G229" s="120" t="s">
        <v>74</v>
      </c>
      <c r="H229" s="121">
        <v>1</v>
      </c>
      <c r="I229" s="122"/>
      <c r="J229" s="123">
        <f t="shared" si="51"/>
        <v>0</v>
      </c>
      <c r="K229" s="28"/>
      <c r="L229" s="124" t="s">
        <v>1</v>
      </c>
      <c r="M229" s="125" t="s">
        <v>23</v>
      </c>
      <c r="O229" s="126">
        <f aca="true" t="shared" si="58" ref="O229:O260">N229*H225</f>
        <v>0</v>
      </c>
      <c r="P229" s="126">
        <v>0.0002184</v>
      </c>
      <c r="Q229" s="126">
        <f aca="true" t="shared" si="59" ref="Q229:Q260">P229*H225</f>
        <v>0.0004368</v>
      </c>
      <c r="R229" s="126">
        <v>0</v>
      </c>
      <c r="S229" s="127">
        <f aca="true" t="shared" si="60" ref="S229:S260">R229*H225</f>
        <v>0</v>
      </c>
      <c r="V229" s="128" t="s">
        <v>85</v>
      </c>
      <c r="X229" s="128" t="s">
        <v>73</v>
      </c>
      <c r="Y229" s="128" t="s">
        <v>72</v>
      </c>
      <c r="AC229" s="13" t="s">
        <v>67</v>
      </c>
      <c r="AI229" s="129">
        <f t="shared" si="52"/>
        <v>0</v>
      </c>
      <c r="AJ229" s="129">
        <f t="shared" si="53"/>
        <v>0</v>
      </c>
      <c r="AK229" s="129">
        <f t="shared" si="54"/>
        <v>0</v>
      </c>
      <c r="AL229" s="129">
        <f t="shared" si="55"/>
        <v>0</v>
      </c>
      <c r="AM229" s="129">
        <f t="shared" si="56"/>
        <v>0</v>
      </c>
      <c r="AN229" s="13" t="s">
        <v>72</v>
      </c>
      <c r="AO229" s="129">
        <f t="shared" si="57"/>
        <v>0</v>
      </c>
      <c r="AP229" s="13" t="s">
        <v>81</v>
      </c>
      <c r="AQ229" s="128" t="s">
        <v>357</v>
      </c>
    </row>
    <row r="230" spans="2:43" s="1" customFormat="1" ht="26">
      <c r="B230" s="116"/>
      <c r="C230" s="130" t="s">
        <v>367</v>
      </c>
      <c r="D230" s="130" t="s">
        <v>73</v>
      </c>
      <c r="E230" s="131" t="s">
        <v>368</v>
      </c>
      <c r="F230" s="132" t="s">
        <v>685</v>
      </c>
      <c r="G230" s="133" t="s">
        <v>74</v>
      </c>
      <c r="H230" s="134">
        <v>1</v>
      </c>
      <c r="I230" s="135"/>
      <c r="J230" s="136">
        <f t="shared" si="51"/>
        <v>0</v>
      </c>
      <c r="K230" s="137"/>
      <c r="L230" s="138" t="s">
        <v>1</v>
      </c>
      <c r="M230" s="139" t="s">
        <v>23</v>
      </c>
      <c r="O230" s="126">
        <f t="shared" si="58"/>
        <v>0</v>
      </c>
      <c r="P230" s="126">
        <v>0.00124</v>
      </c>
      <c r="Q230" s="126">
        <f t="shared" si="59"/>
        <v>0.00248</v>
      </c>
      <c r="R230" s="126">
        <v>0</v>
      </c>
      <c r="S230" s="127">
        <f t="shared" si="60"/>
        <v>0</v>
      </c>
      <c r="V230" s="128" t="s">
        <v>81</v>
      </c>
      <c r="X230" s="128" t="s">
        <v>69</v>
      </c>
      <c r="Y230" s="128" t="s">
        <v>72</v>
      </c>
      <c r="AC230" s="13" t="s">
        <v>67</v>
      </c>
      <c r="AI230" s="129">
        <f t="shared" si="52"/>
        <v>0</v>
      </c>
      <c r="AJ230" s="129">
        <f t="shared" si="53"/>
        <v>0</v>
      </c>
      <c r="AK230" s="129">
        <f t="shared" si="54"/>
        <v>0</v>
      </c>
      <c r="AL230" s="129">
        <f t="shared" si="55"/>
        <v>0</v>
      </c>
      <c r="AM230" s="129">
        <f t="shared" si="56"/>
        <v>0</v>
      </c>
      <c r="AN230" s="13" t="s">
        <v>72</v>
      </c>
      <c r="AO230" s="129">
        <f t="shared" si="57"/>
        <v>0</v>
      </c>
      <c r="AP230" s="13" t="s">
        <v>81</v>
      </c>
      <c r="AQ230" s="128" t="s">
        <v>360</v>
      </c>
    </row>
    <row r="231" spans="2:43" s="1" customFormat="1" ht="26">
      <c r="B231" s="116"/>
      <c r="C231" s="117" t="s">
        <v>370</v>
      </c>
      <c r="D231" s="117" t="s">
        <v>69</v>
      </c>
      <c r="E231" s="118" t="s">
        <v>371</v>
      </c>
      <c r="F231" s="119" t="s">
        <v>620</v>
      </c>
      <c r="G231" s="120" t="s">
        <v>74</v>
      </c>
      <c r="H231" s="121">
        <v>10</v>
      </c>
      <c r="I231" s="122"/>
      <c r="J231" s="123">
        <f t="shared" si="51"/>
        <v>0</v>
      </c>
      <c r="K231" s="28"/>
      <c r="L231" s="124" t="s">
        <v>1</v>
      </c>
      <c r="M231" s="125" t="s">
        <v>23</v>
      </c>
      <c r="O231" s="126">
        <f t="shared" si="58"/>
        <v>0</v>
      </c>
      <c r="P231" s="126">
        <v>0.0008854</v>
      </c>
      <c r="Q231" s="126">
        <f t="shared" si="59"/>
        <v>0.0026562</v>
      </c>
      <c r="R231" s="126">
        <v>0</v>
      </c>
      <c r="S231" s="127">
        <f t="shared" si="60"/>
        <v>0</v>
      </c>
      <c r="V231" s="128" t="s">
        <v>85</v>
      </c>
      <c r="X231" s="128" t="s">
        <v>73</v>
      </c>
      <c r="Y231" s="128" t="s">
        <v>72</v>
      </c>
      <c r="AC231" s="13" t="s">
        <v>67</v>
      </c>
      <c r="AI231" s="129">
        <f t="shared" si="52"/>
        <v>0</v>
      </c>
      <c r="AJ231" s="129">
        <f t="shared" si="53"/>
        <v>0</v>
      </c>
      <c r="AK231" s="129">
        <f t="shared" si="54"/>
        <v>0</v>
      </c>
      <c r="AL231" s="129">
        <f t="shared" si="55"/>
        <v>0</v>
      </c>
      <c r="AM231" s="129">
        <f t="shared" si="56"/>
        <v>0</v>
      </c>
      <c r="AN231" s="13" t="s">
        <v>72</v>
      </c>
      <c r="AO231" s="129">
        <f t="shared" si="57"/>
        <v>0</v>
      </c>
      <c r="AP231" s="13" t="s">
        <v>81</v>
      </c>
      <c r="AQ231" s="128" t="s">
        <v>363</v>
      </c>
    </row>
    <row r="232" spans="2:43" s="1" customFormat="1" ht="13">
      <c r="B232" s="116"/>
      <c r="C232" s="130" t="s">
        <v>373</v>
      </c>
      <c r="D232" s="130" t="s">
        <v>73</v>
      </c>
      <c r="E232" s="131" t="s">
        <v>374</v>
      </c>
      <c r="F232" s="132" t="s">
        <v>375</v>
      </c>
      <c r="G232" s="133" t="s">
        <v>74</v>
      </c>
      <c r="H232" s="134">
        <v>10</v>
      </c>
      <c r="I232" s="135"/>
      <c r="J232" s="136">
        <f t="shared" si="51"/>
        <v>0</v>
      </c>
      <c r="K232" s="137"/>
      <c r="L232" s="138" t="s">
        <v>1</v>
      </c>
      <c r="M232" s="139" t="s">
        <v>23</v>
      </c>
      <c r="O232" s="126">
        <f t="shared" si="58"/>
        <v>0</v>
      </c>
      <c r="P232" s="126">
        <v>0.00137</v>
      </c>
      <c r="Q232" s="126">
        <f t="shared" si="59"/>
        <v>0.00411</v>
      </c>
      <c r="R232" s="126">
        <v>0</v>
      </c>
      <c r="S232" s="127">
        <f t="shared" si="60"/>
        <v>0</v>
      </c>
      <c r="V232" s="128" t="s">
        <v>81</v>
      </c>
      <c r="X232" s="128" t="s">
        <v>69</v>
      </c>
      <c r="Y232" s="128" t="s">
        <v>72</v>
      </c>
      <c r="AC232" s="13" t="s">
        <v>67</v>
      </c>
      <c r="AI232" s="129">
        <f t="shared" si="52"/>
        <v>0</v>
      </c>
      <c r="AJ232" s="129">
        <f t="shared" si="53"/>
        <v>0</v>
      </c>
      <c r="AK232" s="129">
        <f t="shared" si="54"/>
        <v>0</v>
      </c>
      <c r="AL232" s="129">
        <f t="shared" si="55"/>
        <v>0</v>
      </c>
      <c r="AM232" s="129">
        <f t="shared" si="56"/>
        <v>0</v>
      </c>
      <c r="AN232" s="13" t="s">
        <v>72</v>
      </c>
      <c r="AO232" s="129">
        <f t="shared" si="57"/>
        <v>0</v>
      </c>
      <c r="AP232" s="13" t="s">
        <v>81</v>
      </c>
      <c r="AQ232" s="128" t="s">
        <v>366</v>
      </c>
    </row>
    <row r="233" spans="2:43" s="1" customFormat="1" ht="26">
      <c r="B233" s="116"/>
      <c r="C233" s="117" t="s">
        <v>377</v>
      </c>
      <c r="D233" s="117" t="s">
        <v>69</v>
      </c>
      <c r="E233" s="118" t="s">
        <v>378</v>
      </c>
      <c r="F233" s="119" t="s">
        <v>621</v>
      </c>
      <c r="G233" s="120" t="s">
        <v>74</v>
      </c>
      <c r="H233" s="121">
        <v>1</v>
      </c>
      <c r="I233" s="122"/>
      <c r="J233" s="123">
        <f t="shared" si="51"/>
        <v>0</v>
      </c>
      <c r="K233" s="28"/>
      <c r="L233" s="124" t="s">
        <v>1</v>
      </c>
      <c r="M233" s="125" t="s">
        <v>23</v>
      </c>
      <c r="O233" s="126">
        <f t="shared" si="58"/>
        <v>0</v>
      </c>
      <c r="P233" s="126">
        <v>3.992E-05</v>
      </c>
      <c r="Q233" s="126">
        <f t="shared" si="59"/>
        <v>3.992E-05</v>
      </c>
      <c r="R233" s="126">
        <v>0</v>
      </c>
      <c r="S233" s="127">
        <f t="shared" si="60"/>
        <v>0</v>
      </c>
      <c r="V233" s="128" t="s">
        <v>85</v>
      </c>
      <c r="X233" s="128" t="s">
        <v>73</v>
      </c>
      <c r="Y233" s="128" t="s">
        <v>72</v>
      </c>
      <c r="AC233" s="13" t="s">
        <v>67</v>
      </c>
      <c r="AI233" s="129">
        <f t="shared" si="52"/>
        <v>0</v>
      </c>
      <c r="AJ233" s="129">
        <f t="shared" si="53"/>
        <v>0</v>
      </c>
      <c r="AK233" s="129">
        <f t="shared" si="54"/>
        <v>0</v>
      </c>
      <c r="AL233" s="129">
        <f t="shared" si="55"/>
        <v>0</v>
      </c>
      <c r="AM233" s="129">
        <f t="shared" si="56"/>
        <v>0</v>
      </c>
      <c r="AN233" s="13" t="s">
        <v>72</v>
      </c>
      <c r="AO233" s="129">
        <f t="shared" si="57"/>
        <v>0</v>
      </c>
      <c r="AP233" s="13" t="s">
        <v>81</v>
      </c>
      <c r="AQ233" s="128" t="s">
        <v>369</v>
      </c>
    </row>
    <row r="234" spans="2:43" s="1" customFormat="1" ht="39">
      <c r="B234" s="116"/>
      <c r="C234" s="130" t="s">
        <v>380</v>
      </c>
      <c r="D234" s="130" t="s">
        <v>73</v>
      </c>
      <c r="E234" s="131" t="s">
        <v>381</v>
      </c>
      <c r="F234" s="132" t="s">
        <v>676</v>
      </c>
      <c r="G234" s="133" t="s">
        <v>74</v>
      </c>
      <c r="H234" s="134">
        <v>1</v>
      </c>
      <c r="I234" s="135"/>
      <c r="J234" s="136">
        <f t="shared" si="51"/>
        <v>0</v>
      </c>
      <c r="K234" s="137"/>
      <c r="L234" s="138" t="s">
        <v>1</v>
      </c>
      <c r="M234" s="139" t="s">
        <v>23</v>
      </c>
      <c r="O234" s="126">
        <f t="shared" si="58"/>
        <v>0</v>
      </c>
      <c r="P234" s="126">
        <v>0.00043</v>
      </c>
      <c r="Q234" s="126">
        <f t="shared" si="59"/>
        <v>0.00043</v>
      </c>
      <c r="R234" s="126">
        <v>0</v>
      </c>
      <c r="S234" s="127">
        <f t="shared" si="60"/>
        <v>0</v>
      </c>
      <c r="V234" s="128" t="s">
        <v>81</v>
      </c>
      <c r="X234" s="128" t="s">
        <v>69</v>
      </c>
      <c r="Y234" s="128" t="s">
        <v>72</v>
      </c>
      <c r="AC234" s="13" t="s">
        <v>67</v>
      </c>
      <c r="AI234" s="129">
        <f t="shared" si="52"/>
        <v>0</v>
      </c>
      <c r="AJ234" s="129">
        <f t="shared" si="53"/>
        <v>0</v>
      </c>
      <c r="AK234" s="129">
        <f t="shared" si="54"/>
        <v>0</v>
      </c>
      <c r="AL234" s="129">
        <f t="shared" si="55"/>
        <v>0</v>
      </c>
      <c r="AM234" s="129">
        <f t="shared" si="56"/>
        <v>0</v>
      </c>
      <c r="AN234" s="13" t="s">
        <v>72</v>
      </c>
      <c r="AO234" s="129">
        <f t="shared" si="57"/>
        <v>0</v>
      </c>
      <c r="AP234" s="13" t="s">
        <v>81</v>
      </c>
      <c r="AQ234" s="128" t="s">
        <v>372</v>
      </c>
    </row>
    <row r="235" spans="2:43" s="1" customFormat="1" ht="13">
      <c r="B235" s="116"/>
      <c r="C235" s="117" t="s">
        <v>383</v>
      </c>
      <c r="D235" s="117" t="s">
        <v>69</v>
      </c>
      <c r="E235" s="118" t="s">
        <v>384</v>
      </c>
      <c r="F235" s="119" t="s">
        <v>622</v>
      </c>
      <c r="G235" s="120" t="s">
        <v>74</v>
      </c>
      <c r="H235" s="121">
        <v>16</v>
      </c>
      <c r="I235" s="122"/>
      <c r="J235" s="123">
        <f t="shared" si="51"/>
        <v>0</v>
      </c>
      <c r="K235" s="28"/>
      <c r="L235" s="124" t="s">
        <v>1</v>
      </c>
      <c r="M235" s="125" t="s">
        <v>23</v>
      </c>
      <c r="O235" s="126">
        <f t="shared" si="58"/>
        <v>0</v>
      </c>
      <c r="P235" s="126">
        <v>1.364E-05</v>
      </c>
      <c r="Q235" s="126">
        <f t="shared" si="59"/>
        <v>0.0001364</v>
      </c>
      <c r="R235" s="126">
        <v>0</v>
      </c>
      <c r="S235" s="127">
        <f t="shared" si="60"/>
        <v>0</v>
      </c>
      <c r="V235" s="128" t="s">
        <v>85</v>
      </c>
      <c r="X235" s="128" t="s">
        <v>73</v>
      </c>
      <c r="Y235" s="128" t="s">
        <v>72</v>
      </c>
      <c r="AC235" s="13" t="s">
        <v>67</v>
      </c>
      <c r="AI235" s="129">
        <f t="shared" si="52"/>
        <v>0</v>
      </c>
      <c r="AJ235" s="129">
        <f t="shared" si="53"/>
        <v>0</v>
      </c>
      <c r="AK235" s="129">
        <f t="shared" si="54"/>
        <v>0</v>
      </c>
      <c r="AL235" s="129">
        <f t="shared" si="55"/>
        <v>0</v>
      </c>
      <c r="AM235" s="129">
        <f t="shared" si="56"/>
        <v>0</v>
      </c>
      <c r="AN235" s="13" t="s">
        <v>72</v>
      </c>
      <c r="AO235" s="129">
        <f t="shared" si="57"/>
        <v>0</v>
      </c>
      <c r="AP235" s="13" t="s">
        <v>81</v>
      </c>
      <c r="AQ235" s="128" t="s">
        <v>376</v>
      </c>
    </row>
    <row r="236" spans="2:43" s="1" customFormat="1" ht="26">
      <c r="B236" s="116"/>
      <c r="C236" s="130" t="s">
        <v>386</v>
      </c>
      <c r="D236" s="130" t="s">
        <v>73</v>
      </c>
      <c r="E236" s="131" t="s">
        <v>387</v>
      </c>
      <c r="F236" s="132" t="s">
        <v>623</v>
      </c>
      <c r="G236" s="133" t="s">
        <v>74</v>
      </c>
      <c r="H236" s="134">
        <v>16</v>
      </c>
      <c r="I236" s="135"/>
      <c r="J236" s="136">
        <f t="shared" si="51"/>
        <v>0</v>
      </c>
      <c r="K236" s="137"/>
      <c r="L236" s="138" t="s">
        <v>1</v>
      </c>
      <c r="M236" s="139" t="s">
        <v>23</v>
      </c>
      <c r="O236" s="126">
        <f t="shared" si="58"/>
        <v>0</v>
      </c>
      <c r="P236" s="126">
        <v>0</v>
      </c>
      <c r="Q236" s="126">
        <f t="shared" si="59"/>
        <v>0</v>
      </c>
      <c r="R236" s="126">
        <v>0</v>
      </c>
      <c r="S236" s="127">
        <f t="shared" si="60"/>
        <v>0</v>
      </c>
      <c r="V236" s="128" t="s">
        <v>81</v>
      </c>
      <c r="X236" s="128" t="s">
        <v>69</v>
      </c>
      <c r="Y236" s="128" t="s">
        <v>72</v>
      </c>
      <c r="AC236" s="13" t="s">
        <v>67</v>
      </c>
      <c r="AI236" s="129">
        <f t="shared" si="52"/>
        <v>0</v>
      </c>
      <c r="AJ236" s="129">
        <f t="shared" si="53"/>
        <v>0</v>
      </c>
      <c r="AK236" s="129">
        <f t="shared" si="54"/>
        <v>0</v>
      </c>
      <c r="AL236" s="129">
        <f t="shared" si="55"/>
        <v>0</v>
      </c>
      <c r="AM236" s="129">
        <f t="shared" si="56"/>
        <v>0</v>
      </c>
      <c r="AN236" s="13" t="s">
        <v>72</v>
      </c>
      <c r="AO236" s="129">
        <f t="shared" si="57"/>
        <v>0</v>
      </c>
      <c r="AP236" s="13" t="s">
        <v>81</v>
      </c>
      <c r="AQ236" s="128" t="s">
        <v>379</v>
      </c>
    </row>
    <row r="237" spans="2:43" s="1" customFormat="1" ht="13">
      <c r="B237" s="116"/>
      <c r="C237" s="117" t="s">
        <v>389</v>
      </c>
      <c r="D237" s="117" t="s">
        <v>69</v>
      </c>
      <c r="E237" s="118" t="s">
        <v>390</v>
      </c>
      <c r="F237" s="119" t="s">
        <v>624</v>
      </c>
      <c r="G237" s="120" t="s">
        <v>74</v>
      </c>
      <c r="H237" s="121">
        <v>2</v>
      </c>
      <c r="I237" s="122"/>
      <c r="J237" s="123">
        <f t="shared" si="51"/>
        <v>0</v>
      </c>
      <c r="K237" s="28"/>
      <c r="L237" s="124" t="s">
        <v>1</v>
      </c>
      <c r="M237" s="125" t="s">
        <v>23</v>
      </c>
      <c r="O237" s="126">
        <f t="shared" si="58"/>
        <v>0</v>
      </c>
      <c r="P237" s="126">
        <v>1.5E-05</v>
      </c>
      <c r="Q237" s="126">
        <f t="shared" si="59"/>
        <v>1.5E-05</v>
      </c>
      <c r="R237" s="126">
        <v>0</v>
      </c>
      <c r="S237" s="127">
        <f t="shared" si="60"/>
        <v>0</v>
      </c>
      <c r="V237" s="128" t="s">
        <v>85</v>
      </c>
      <c r="X237" s="128" t="s">
        <v>73</v>
      </c>
      <c r="Y237" s="128" t="s">
        <v>72</v>
      </c>
      <c r="AC237" s="13" t="s">
        <v>67</v>
      </c>
      <c r="AI237" s="129">
        <f t="shared" si="52"/>
        <v>0</v>
      </c>
      <c r="AJ237" s="129">
        <f t="shared" si="53"/>
        <v>0</v>
      </c>
      <c r="AK237" s="129">
        <f t="shared" si="54"/>
        <v>0</v>
      </c>
      <c r="AL237" s="129">
        <f t="shared" si="55"/>
        <v>0</v>
      </c>
      <c r="AM237" s="129">
        <f t="shared" si="56"/>
        <v>0</v>
      </c>
      <c r="AN237" s="13" t="s">
        <v>72</v>
      </c>
      <c r="AO237" s="129">
        <f t="shared" si="57"/>
        <v>0</v>
      </c>
      <c r="AP237" s="13" t="s">
        <v>81</v>
      </c>
      <c r="AQ237" s="128" t="s">
        <v>382</v>
      </c>
    </row>
    <row r="238" spans="2:43" s="1" customFormat="1" ht="26">
      <c r="B238" s="116"/>
      <c r="C238" s="130" t="s">
        <v>392</v>
      </c>
      <c r="D238" s="130" t="s">
        <v>73</v>
      </c>
      <c r="E238" s="131" t="s">
        <v>393</v>
      </c>
      <c r="F238" s="132" t="s">
        <v>625</v>
      </c>
      <c r="G238" s="133" t="s">
        <v>74</v>
      </c>
      <c r="H238" s="134">
        <v>2</v>
      </c>
      <c r="I238" s="135"/>
      <c r="J238" s="136">
        <f t="shared" si="51"/>
        <v>0</v>
      </c>
      <c r="K238" s="137"/>
      <c r="L238" s="138" t="s">
        <v>1</v>
      </c>
      <c r="M238" s="139" t="s">
        <v>23</v>
      </c>
      <c r="O238" s="126">
        <f t="shared" si="58"/>
        <v>0</v>
      </c>
      <c r="P238" s="126">
        <v>0.00235</v>
      </c>
      <c r="Q238" s="126">
        <f t="shared" si="59"/>
        <v>0.00235</v>
      </c>
      <c r="R238" s="126">
        <v>0</v>
      </c>
      <c r="S238" s="127">
        <f t="shared" si="60"/>
        <v>0</v>
      </c>
      <c r="V238" s="128" t="s">
        <v>81</v>
      </c>
      <c r="X238" s="128" t="s">
        <v>69</v>
      </c>
      <c r="Y238" s="128" t="s">
        <v>72</v>
      </c>
      <c r="AC238" s="13" t="s">
        <v>67</v>
      </c>
      <c r="AI238" s="129">
        <f t="shared" si="52"/>
        <v>0</v>
      </c>
      <c r="AJ238" s="129">
        <f t="shared" si="53"/>
        <v>0</v>
      </c>
      <c r="AK238" s="129">
        <f t="shared" si="54"/>
        <v>0</v>
      </c>
      <c r="AL238" s="129">
        <f t="shared" si="55"/>
        <v>0</v>
      </c>
      <c r="AM238" s="129">
        <f t="shared" si="56"/>
        <v>0</v>
      </c>
      <c r="AN238" s="13" t="s">
        <v>72</v>
      </c>
      <c r="AO238" s="129">
        <f t="shared" si="57"/>
        <v>0</v>
      </c>
      <c r="AP238" s="13" t="s">
        <v>81</v>
      </c>
      <c r="AQ238" s="128" t="s">
        <v>385</v>
      </c>
    </row>
    <row r="239" spans="2:43" s="1" customFormat="1" ht="13">
      <c r="B239" s="116"/>
      <c r="C239" s="117" t="s">
        <v>395</v>
      </c>
      <c r="D239" s="117" t="s">
        <v>69</v>
      </c>
      <c r="E239" s="118" t="s">
        <v>396</v>
      </c>
      <c r="F239" s="119" t="s">
        <v>626</v>
      </c>
      <c r="G239" s="120" t="s">
        <v>74</v>
      </c>
      <c r="H239" s="121">
        <v>4</v>
      </c>
      <c r="I239" s="122"/>
      <c r="J239" s="123">
        <f t="shared" si="51"/>
        <v>0</v>
      </c>
      <c r="K239" s="28"/>
      <c r="L239" s="124" t="s">
        <v>1</v>
      </c>
      <c r="M239" s="125" t="s">
        <v>23</v>
      </c>
      <c r="O239" s="126">
        <f t="shared" si="58"/>
        <v>0</v>
      </c>
      <c r="P239" s="126">
        <v>5.4E-06</v>
      </c>
      <c r="Q239" s="126">
        <f t="shared" si="59"/>
        <v>8.64E-05</v>
      </c>
      <c r="R239" s="126">
        <v>0</v>
      </c>
      <c r="S239" s="127">
        <f t="shared" si="60"/>
        <v>0</v>
      </c>
      <c r="V239" s="128" t="s">
        <v>85</v>
      </c>
      <c r="X239" s="128" t="s">
        <v>73</v>
      </c>
      <c r="Y239" s="128" t="s">
        <v>72</v>
      </c>
      <c r="AC239" s="13" t="s">
        <v>67</v>
      </c>
      <c r="AI239" s="129">
        <f t="shared" si="52"/>
        <v>0</v>
      </c>
      <c r="AJ239" s="129">
        <f t="shared" si="53"/>
        <v>0</v>
      </c>
      <c r="AK239" s="129">
        <f t="shared" si="54"/>
        <v>0</v>
      </c>
      <c r="AL239" s="129">
        <f t="shared" si="55"/>
        <v>0</v>
      </c>
      <c r="AM239" s="129">
        <f t="shared" si="56"/>
        <v>0</v>
      </c>
      <c r="AN239" s="13" t="s">
        <v>72</v>
      </c>
      <c r="AO239" s="129">
        <f t="shared" si="57"/>
        <v>0</v>
      </c>
      <c r="AP239" s="13" t="s">
        <v>81</v>
      </c>
      <c r="AQ239" s="128" t="s">
        <v>388</v>
      </c>
    </row>
    <row r="240" spans="2:43" s="1" customFormat="1" ht="26">
      <c r="B240" s="116"/>
      <c r="C240" s="130" t="s">
        <v>398</v>
      </c>
      <c r="D240" s="130" t="s">
        <v>73</v>
      </c>
      <c r="E240" s="131" t="s">
        <v>399</v>
      </c>
      <c r="F240" s="132" t="s">
        <v>627</v>
      </c>
      <c r="G240" s="133" t="s">
        <v>74</v>
      </c>
      <c r="H240" s="134">
        <v>4</v>
      </c>
      <c r="I240" s="135"/>
      <c r="J240" s="136">
        <f t="shared" si="51"/>
        <v>0</v>
      </c>
      <c r="K240" s="137"/>
      <c r="L240" s="138" t="s">
        <v>1</v>
      </c>
      <c r="M240" s="139" t="s">
        <v>23</v>
      </c>
      <c r="O240" s="126">
        <f t="shared" si="58"/>
        <v>0</v>
      </c>
      <c r="P240" s="126">
        <v>0.00029</v>
      </c>
      <c r="Q240" s="126">
        <f t="shared" si="59"/>
        <v>0.00464</v>
      </c>
      <c r="R240" s="126">
        <v>0</v>
      </c>
      <c r="S240" s="127">
        <f t="shared" si="60"/>
        <v>0</v>
      </c>
      <c r="V240" s="128" t="s">
        <v>81</v>
      </c>
      <c r="X240" s="128" t="s">
        <v>69</v>
      </c>
      <c r="Y240" s="128" t="s">
        <v>72</v>
      </c>
      <c r="AC240" s="13" t="s">
        <v>67</v>
      </c>
      <c r="AI240" s="129">
        <f t="shared" si="52"/>
        <v>0</v>
      </c>
      <c r="AJ240" s="129">
        <f t="shared" si="53"/>
        <v>0</v>
      </c>
      <c r="AK240" s="129">
        <f t="shared" si="54"/>
        <v>0</v>
      </c>
      <c r="AL240" s="129">
        <f t="shared" si="55"/>
        <v>0</v>
      </c>
      <c r="AM240" s="129">
        <f t="shared" si="56"/>
        <v>0</v>
      </c>
      <c r="AN240" s="13" t="s">
        <v>72</v>
      </c>
      <c r="AO240" s="129">
        <f t="shared" si="57"/>
        <v>0</v>
      </c>
      <c r="AP240" s="13" t="s">
        <v>81</v>
      </c>
      <c r="AQ240" s="128" t="s">
        <v>391</v>
      </c>
    </row>
    <row r="241" spans="2:43" s="1" customFormat="1" ht="13">
      <c r="B241" s="116"/>
      <c r="C241" s="117" t="s">
        <v>401</v>
      </c>
      <c r="D241" s="117" t="s">
        <v>69</v>
      </c>
      <c r="E241" s="118" t="s">
        <v>402</v>
      </c>
      <c r="F241" s="119" t="s">
        <v>628</v>
      </c>
      <c r="G241" s="120" t="s">
        <v>74</v>
      </c>
      <c r="H241" s="121">
        <v>1</v>
      </c>
      <c r="I241" s="122"/>
      <c r="J241" s="123">
        <f t="shared" si="51"/>
        <v>0</v>
      </c>
      <c r="K241" s="28"/>
      <c r="L241" s="124" t="s">
        <v>1</v>
      </c>
      <c r="M241" s="125" t="s">
        <v>23</v>
      </c>
      <c r="O241" s="126">
        <f t="shared" si="58"/>
        <v>0</v>
      </c>
      <c r="P241" s="126">
        <v>7.9E-06</v>
      </c>
      <c r="Q241" s="126">
        <f t="shared" si="59"/>
        <v>1.58E-05</v>
      </c>
      <c r="R241" s="126">
        <v>0</v>
      </c>
      <c r="S241" s="127">
        <f t="shared" si="60"/>
        <v>0</v>
      </c>
      <c r="V241" s="128" t="s">
        <v>85</v>
      </c>
      <c r="X241" s="128" t="s">
        <v>73</v>
      </c>
      <c r="Y241" s="128" t="s">
        <v>72</v>
      </c>
      <c r="AC241" s="13" t="s">
        <v>67</v>
      </c>
      <c r="AI241" s="129">
        <f t="shared" si="52"/>
        <v>0</v>
      </c>
      <c r="AJ241" s="129">
        <f t="shared" si="53"/>
        <v>0</v>
      </c>
      <c r="AK241" s="129">
        <f t="shared" si="54"/>
        <v>0</v>
      </c>
      <c r="AL241" s="129">
        <f t="shared" si="55"/>
        <v>0</v>
      </c>
      <c r="AM241" s="129">
        <f t="shared" si="56"/>
        <v>0</v>
      </c>
      <c r="AN241" s="13" t="s">
        <v>72</v>
      </c>
      <c r="AO241" s="129">
        <f t="shared" si="57"/>
        <v>0</v>
      </c>
      <c r="AP241" s="13" t="s">
        <v>81</v>
      </c>
      <c r="AQ241" s="128" t="s">
        <v>394</v>
      </c>
    </row>
    <row r="242" spans="2:43" s="1" customFormat="1" ht="26">
      <c r="B242" s="116"/>
      <c r="C242" s="130" t="s">
        <v>404</v>
      </c>
      <c r="D242" s="130" t="s">
        <v>73</v>
      </c>
      <c r="E242" s="131" t="s">
        <v>405</v>
      </c>
      <c r="F242" s="132" t="s">
        <v>629</v>
      </c>
      <c r="G242" s="133" t="s">
        <v>74</v>
      </c>
      <c r="H242" s="134">
        <v>1</v>
      </c>
      <c r="I242" s="135"/>
      <c r="J242" s="136">
        <f t="shared" si="51"/>
        <v>0</v>
      </c>
      <c r="K242" s="137"/>
      <c r="L242" s="138" t="s">
        <v>1</v>
      </c>
      <c r="M242" s="139" t="s">
        <v>23</v>
      </c>
      <c r="O242" s="126">
        <f t="shared" si="58"/>
        <v>0</v>
      </c>
      <c r="P242" s="126">
        <v>0.00045</v>
      </c>
      <c r="Q242" s="126">
        <f t="shared" si="59"/>
        <v>0.0009</v>
      </c>
      <c r="R242" s="126">
        <v>0</v>
      </c>
      <c r="S242" s="127">
        <f t="shared" si="60"/>
        <v>0</v>
      </c>
      <c r="V242" s="128" t="s">
        <v>81</v>
      </c>
      <c r="X242" s="128" t="s">
        <v>69</v>
      </c>
      <c r="Y242" s="128" t="s">
        <v>72</v>
      </c>
      <c r="AC242" s="13" t="s">
        <v>67</v>
      </c>
      <c r="AI242" s="129">
        <f t="shared" si="52"/>
        <v>0</v>
      </c>
      <c r="AJ242" s="129">
        <f t="shared" si="53"/>
        <v>0</v>
      </c>
      <c r="AK242" s="129">
        <f t="shared" si="54"/>
        <v>0</v>
      </c>
      <c r="AL242" s="129">
        <f t="shared" si="55"/>
        <v>0</v>
      </c>
      <c r="AM242" s="129">
        <f t="shared" si="56"/>
        <v>0</v>
      </c>
      <c r="AN242" s="13" t="s">
        <v>72</v>
      </c>
      <c r="AO242" s="129">
        <f t="shared" si="57"/>
        <v>0</v>
      </c>
      <c r="AP242" s="13" t="s">
        <v>81</v>
      </c>
      <c r="AQ242" s="128" t="s">
        <v>397</v>
      </c>
    </row>
    <row r="243" spans="2:43" s="1" customFormat="1" ht="13">
      <c r="B243" s="116"/>
      <c r="C243" s="117" t="s">
        <v>407</v>
      </c>
      <c r="D243" s="117" t="s">
        <v>69</v>
      </c>
      <c r="E243" s="118" t="s">
        <v>408</v>
      </c>
      <c r="F243" s="119" t="s">
        <v>630</v>
      </c>
      <c r="G243" s="120" t="s">
        <v>74</v>
      </c>
      <c r="H243" s="121">
        <v>1</v>
      </c>
      <c r="I243" s="122"/>
      <c r="J243" s="123">
        <f t="shared" si="51"/>
        <v>0</v>
      </c>
      <c r="K243" s="28"/>
      <c r="L243" s="124" t="s">
        <v>1</v>
      </c>
      <c r="M243" s="125" t="s">
        <v>23</v>
      </c>
      <c r="O243" s="126">
        <f t="shared" si="58"/>
        <v>0</v>
      </c>
      <c r="P243" s="126">
        <v>1.3E-05</v>
      </c>
      <c r="Q243" s="126">
        <f t="shared" si="59"/>
        <v>5.2E-05</v>
      </c>
      <c r="R243" s="126">
        <v>0</v>
      </c>
      <c r="S243" s="127">
        <f t="shared" si="60"/>
        <v>0</v>
      </c>
      <c r="V243" s="128" t="s">
        <v>85</v>
      </c>
      <c r="X243" s="128" t="s">
        <v>73</v>
      </c>
      <c r="Y243" s="128" t="s">
        <v>72</v>
      </c>
      <c r="AC243" s="13" t="s">
        <v>67</v>
      </c>
      <c r="AI243" s="129">
        <f t="shared" si="52"/>
        <v>0</v>
      </c>
      <c r="AJ243" s="129">
        <f t="shared" si="53"/>
        <v>0</v>
      </c>
      <c r="AK243" s="129">
        <f t="shared" si="54"/>
        <v>0</v>
      </c>
      <c r="AL243" s="129">
        <f t="shared" si="55"/>
        <v>0</v>
      </c>
      <c r="AM243" s="129">
        <f t="shared" si="56"/>
        <v>0</v>
      </c>
      <c r="AN243" s="13" t="s">
        <v>72</v>
      </c>
      <c r="AO243" s="129">
        <f t="shared" si="57"/>
        <v>0</v>
      </c>
      <c r="AP243" s="13" t="s">
        <v>81</v>
      </c>
      <c r="AQ243" s="128" t="s">
        <v>400</v>
      </c>
    </row>
    <row r="244" spans="2:43" s="1" customFormat="1" ht="26">
      <c r="B244" s="116"/>
      <c r="C244" s="130" t="s">
        <v>410</v>
      </c>
      <c r="D244" s="130" t="s">
        <v>73</v>
      </c>
      <c r="E244" s="131" t="s">
        <v>411</v>
      </c>
      <c r="F244" s="132" t="s">
        <v>631</v>
      </c>
      <c r="G244" s="133" t="s">
        <v>74</v>
      </c>
      <c r="H244" s="134">
        <v>1</v>
      </c>
      <c r="I244" s="135"/>
      <c r="J244" s="136">
        <f t="shared" si="51"/>
        <v>0</v>
      </c>
      <c r="K244" s="137"/>
      <c r="L244" s="138" t="s">
        <v>1</v>
      </c>
      <c r="M244" s="139" t="s">
        <v>23</v>
      </c>
      <c r="O244" s="126">
        <f t="shared" si="58"/>
        <v>0</v>
      </c>
      <c r="P244" s="126">
        <v>0.00101</v>
      </c>
      <c r="Q244" s="126">
        <f t="shared" si="59"/>
        <v>0.00404</v>
      </c>
      <c r="R244" s="126">
        <v>0</v>
      </c>
      <c r="S244" s="127">
        <f t="shared" si="60"/>
        <v>0</v>
      </c>
      <c r="V244" s="128" t="s">
        <v>81</v>
      </c>
      <c r="X244" s="128" t="s">
        <v>69</v>
      </c>
      <c r="Y244" s="128" t="s">
        <v>72</v>
      </c>
      <c r="AC244" s="13" t="s">
        <v>67</v>
      </c>
      <c r="AI244" s="129">
        <f t="shared" si="52"/>
        <v>0</v>
      </c>
      <c r="AJ244" s="129">
        <f t="shared" si="53"/>
        <v>0</v>
      </c>
      <c r="AK244" s="129">
        <f t="shared" si="54"/>
        <v>0</v>
      </c>
      <c r="AL244" s="129">
        <f t="shared" si="55"/>
        <v>0</v>
      </c>
      <c r="AM244" s="129">
        <f t="shared" si="56"/>
        <v>0</v>
      </c>
      <c r="AN244" s="13" t="s">
        <v>72</v>
      </c>
      <c r="AO244" s="129">
        <f t="shared" si="57"/>
        <v>0</v>
      </c>
      <c r="AP244" s="13" t="s">
        <v>81</v>
      </c>
      <c r="AQ244" s="128" t="s">
        <v>403</v>
      </c>
    </row>
    <row r="245" spans="2:43" s="1" customFormat="1" ht="13">
      <c r="B245" s="116"/>
      <c r="C245" s="117" t="s">
        <v>413</v>
      </c>
      <c r="D245" s="117" t="s">
        <v>69</v>
      </c>
      <c r="E245" s="118" t="s">
        <v>414</v>
      </c>
      <c r="F245" s="119" t="s">
        <v>632</v>
      </c>
      <c r="G245" s="120" t="s">
        <v>74</v>
      </c>
      <c r="H245" s="121">
        <v>2</v>
      </c>
      <c r="I245" s="122"/>
      <c r="J245" s="123">
        <f t="shared" si="51"/>
        <v>0</v>
      </c>
      <c r="K245" s="28"/>
      <c r="L245" s="124" t="s">
        <v>1</v>
      </c>
      <c r="M245" s="125" t="s">
        <v>23</v>
      </c>
      <c r="O245" s="126">
        <f t="shared" si="58"/>
        <v>0</v>
      </c>
      <c r="P245" s="126">
        <v>5.154E-05</v>
      </c>
      <c r="Q245" s="126">
        <f t="shared" si="59"/>
        <v>5.154E-05</v>
      </c>
      <c r="R245" s="126">
        <v>0</v>
      </c>
      <c r="S245" s="127">
        <f t="shared" si="60"/>
        <v>0</v>
      </c>
      <c r="V245" s="128" t="s">
        <v>85</v>
      </c>
      <c r="X245" s="128" t="s">
        <v>73</v>
      </c>
      <c r="Y245" s="128" t="s">
        <v>72</v>
      </c>
      <c r="AC245" s="13" t="s">
        <v>67</v>
      </c>
      <c r="AI245" s="129">
        <f t="shared" si="52"/>
        <v>0</v>
      </c>
      <c r="AJ245" s="129">
        <f t="shared" si="53"/>
        <v>0</v>
      </c>
      <c r="AK245" s="129">
        <f t="shared" si="54"/>
        <v>0</v>
      </c>
      <c r="AL245" s="129">
        <f t="shared" si="55"/>
        <v>0</v>
      </c>
      <c r="AM245" s="129">
        <f t="shared" si="56"/>
        <v>0</v>
      </c>
      <c r="AN245" s="13" t="s">
        <v>72</v>
      </c>
      <c r="AO245" s="129">
        <f t="shared" si="57"/>
        <v>0</v>
      </c>
      <c r="AP245" s="13" t="s">
        <v>81</v>
      </c>
      <c r="AQ245" s="128" t="s">
        <v>406</v>
      </c>
    </row>
    <row r="246" spans="2:43" s="1" customFormat="1" ht="26">
      <c r="B246" s="116"/>
      <c r="C246" s="130" t="s">
        <v>416</v>
      </c>
      <c r="D246" s="130" t="s">
        <v>73</v>
      </c>
      <c r="E246" s="131" t="s">
        <v>417</v>
      </c>
      <c r="F246" s="132" t="s">
        <v>677</v>
      </c>
      <c r="G246" s="133" t="s">
        <v>74</v>
      </c>
      <c r="H246" s="134">
        <v>2</v>
      </c>
      <c r="I246" s="135"/>
      <c r="J246" s="136">
        <f t="shared" si="51"/>
        <v>0</v>
      </c>
      <c r="K246" s="137"/>
      <c r="L246" s="138" t="s">
        <v>1</v>
      </c>
      <c r="M246" s="139" t="s">
        <v>23</v>
      </c>
      <c r="O246" s="126">
        <f t="shared" si="58"/>
        <v>0</v>
      </c>
      <c r="P246" s="126">
        <v>0.00103</v>
      </c>
      <c r="Q246" s="126">
        <f t="shared" si="59"/>
        <v>0.00103</v>
      </c>
      <c r="R246" s="126">
        <v>0</v>
      </c>
      <c r="S246" s="127">
        <f t="shared" si="60"/>
        <v>0</v>
      </c>
      <c r="V246" s="128" t="s">
        <v>81</v>
      </c>
      <c r="X246" s="128" t="s">
        <v>69</v>
      </c>
      <c r="Y246" s="128" t="s">
        <v>72</v>
      </c>
      <c r="AC246" s="13" t="s">
        <v>67</v>
      </c>
      <c r="AI246" s="129">
        <f t="shared" si="52"/>
        <v>0</v>
      </c>
      <c r="AJ246" s="129">
        <f t="shared" si="53"/>
        <v>0</v>
      </c>
      <c r="AK246" s="129">
        <f t="shared" si="54"/>
        <v>0</v>
      </c>
      <c r="AL246" s="129">
        <f t="shared" si="55"/>
        <v>0</v>
      </c>
      <c r="AM246" s="129">
        <f t="shared" si="56"/>
        <v>0</v>
      </c>
      <c r="AN246" s="13" t="s">
        <v>72</v>
      </c>
      <c r="AO246" s="129">
        <f t="shared" si="57"/>
        <v>0</v>
      </c>
      <c r="AP246" s="13" t="s">
        <v>81</v>
      </c>
      <c r="AQ246" s="128" t="s">
        <v>409</v>
      </c>
    </row>
    <row r="247" spans="2:43" s="1" customFormat="1" ht="13">
      <c r="B247" s="116"/>
      <c r="C247" s="117" t="s">
        <v>419</v>
      </c>
      <c r="D247" s="117" t="s">
        <v>69</v>
      </c>
      <c r="E247" s="118" t="s">
        <v>414</v>
      </c>
      <c r="F247" s="119" t="s">
        <v>632</v>
      </c>
      <c r="G247" s="120" t="s">
        <v>74</v>
      </c>
      <c r="H247" s="121">
        <v>1</v>
      </c>
      <c r="I247" s="122"/>
      <c r="J247" s="123">
        <f t="shared" si="51"/>
        <v>0</v>
      </c>
      <c r="K247" s="28"/>
      <c r="L247" s="124" t="s">
        <v>1</v>
      </c>
      <c r="M247" s="125" t="s">
        <v>23</v>
      </c>
      <c r="O247" s="126">
        <f t="shared" si="58"/>
        <v>0</v>
      </c>
      <c r="P247" s="126">
        <v>6.367E-05</v>
      </c>
      <c r="Q247" s="126">
        <f t="shared" si="59"/>
        <v>6.367E-05</v>
      </c>
      <c r="R247" s="126">
        <v>0</v>
      </c>
      <c r="S247" s="127">
        <f t="shared" si="60"/>
        <v>0</v>
      </c>
      <c r="V247" s="128" t="s">
        <v>85</v>
      </c>
      <c r="X247" s="128" t="s">
        <v>73</v>
      </c>
      <c r="Y247" s="128" t="s">
        <v>72</v>
      </c>
      <c r="AC247" s="13" t="s">
        <v>67</v>
      </c>
      <c r="AI247" s="129">
        <f t="shared" si="52"/>
        <v>0</v>
      </c>
      <c r="AJ247" s="129">
        <f t="shared" si="53"/>
        <v>0</v>
      </c>
      <c r="AK247" s="129">
        <f t="shared" si="54"/>
        <v>0</v>
      </c>
      <c r="AL247" s="129">
        <f t="shared" si="55"/>
        <v>0</v>
      </c>
      <c r="AM247" s="129">
        <f t="shared" si="56"/>
        <v>0</v>
      </c>
      <c r="AN247" s="13" t="s">
        <v>72</v>
      </c>
      <c r="AO247" s="129">
        <f t="shared" si="57"/>
        <v>0</v>
      </c>
      <c r="AP247" s="13" t="s">
        <v>81</v>
      </c>
      <c r="AQ247" s="128" t="s">
        <v>412</v>
      </c>
    </row>
    <row r="248" spans="2:43" s="1" customFormat="1" ht="26">
      <c r="B248" s="116"/>
      <c r="C248" s="130" t="s">
        <v>421</v>
      </c>
      <c r="D248" s="130" t="s">
        <v>73</v>
      </c>
      <c r="E248" s="131" t="s">
        <v>123</v>
      </c>
      <c r="F248" s="132" t="s">
        <v>545</v>
      </c>
      <c r="G248" s="133" t="s">
        <v>74</v>
      </c>
      <c r="H248" s="134">
        <v>1</v>
      </c>
      <c r="I248" s="135"/>
      <c r="J248" s="136">
        <f t="shared" si="51"/>
        <v>0</v>
      </c>
      <c r="K248" s="137"/>
      <c r="L248" s="138" t="s">
        <v>1</v>
      </c>
      <c r="M248" s="139" t="s">
        <v>23</v>
      </c>
      <c r="O248" s="126">
        <f t="shared" si="58"/>
        <v>0</v>
      </c>
      <c r="P248" s="126">
        <v>0.00204</v>
      </c>
      <c r="Q248" s="126">
        <f t="shared" si="59"/>
        <v>0.00204</v>
      </c>
      <c r="R248" s="126">
        <v>0</v>
      </c>
      <c r="S248" s="127">
        <f t="shared" si="60"/>
        <v>0</v>
      </c>
      <c r="V248" s="128" t="s">
        <v>81</v>
      </c>
      <c r="X248" s="128" t="s">
        <v>69</v>
      </c>
      <c r="Y248" s="128" t="s">
        <v>72</v>
      </c>
      <c r="AC248" s="13" t="s">
        <v>67</v>
      </c>
      <c r="AI248" s="129">
        <f t="shared" si="52"/>
        <v>0</v>
      </c>
      <c r="AJ248" s="129">
        <f t="shared" si="53"/>
        <v>0</v>
      </c>
      <c r="AK248" s="129">
        <f t="shared" si="54"/>
        <v>0</v>
      </c>
      <c r="AL248" s="129">
        <f t="shared" si="55"/>
        <v>0</v>
      </c>
      <c r="AM248" s="129">
        <f t="shared" si="56"/>
        <v>0</v>
      </c>
      <c r="AN248" s="13" t="s">
        <v>72</v>
      </c>
      <c r="AO248" s="129">
        <f t="shared" si="57"/>
        <v>0</v>
      </c>
      <c r="AP248" s="13" t="s">
        <v>81</v>
      </c>
      <c r="AQ248" s="128" t="s">
        <v>415</v>
      </c>
    </row>
    <row r="249" spans="2:43" s="1" customFormat="1" ht="13">
      <c r="B249" s="116"/>
      <c r="C249" s="117" t="s">
        <v>423</v>
      </c>
      <c r="D249" s="117" t="s">
        <v>69</v>
      </c>
      <c r="E249" s="118" t="s">
        <v>424</v>
      </c>
      <c r="F249" s="119" t="s">
        <v>633</v>
      </c>
      <c r="G249" s="120" t="s">
        <v>74</v>
      </c>
      <c r="H249" s="121">
        <v>1</v>
      </c>
      <c r="I249" s="122"/>
      <c r="J249" s="123">
        <f t="shared" si="51"/>
        <v>0</v>
      </c>
      <c r="K249" s="28"/>
      <c r="L249" s="124" t="s">
        <v>1</v>
      </c>
      <c r="M249" s="125" t="s">
        <v>23</v>
      </c>
      <c r="O249" s="126">
        <f t="shared" si="58"/>
        <v>0</v>
      </c>
      <c r="P249" s="126">
        <v>5.154E-05</v>
      </c>
      <c r="Q249" s="126">
        <f t="shared" si="59"/>
        <v>0.00010308</v>
      </c>
      <c r="R249" s="126">
        <v>0</v>
      </c>
      <c r="S249" s="127">
        <f t="shared" si="60"/>
        <v>0</v>
      </c>
      <c r="V249" s="128" t="s">
        <v>85</v>
      </c>
      <c r="X249" s="128" t="s">
        <v>73</v>
      </c>
      <c r="Y249" s="128" t="s">
        <v>72</v>
      </c>
      <c r="AC249" s="13" t="s">
        <v>67</v>
      </c>
      <c r="AI249" s="129">
        <f t="shared" si="52"/>
        <v>0</v>
      </c>
      <c r="AJ249" s="129">
        <f t="shared" si="53"/>
        <v>0</v>
      </c>
      <c r="AK249" s="129">
        <f t="shared" si="54"/>
        <v>0</v>
      </c>
      <c r="AL249" s="129">
        <f t="shared" si="55"/>
        <v>0</v>
      </c>
      <c r="AM249" s="129">
        <f t="shared" si="56"/>
        <v>0</v>
      </c>
      <c r="AN249" s="13" t="s">
        <v>72</v>
      </c>
      <c r="AO249" s="129">
        <f t="shared" si="57"/>
        <v>0</v>
      </c>
      <c r="AP249" s="13" t="s">
        <v>81</v>
      </c>
      <c r="AQ249" s="128" t="s">
        <v>418</v>
      </c>
    </row>
    <row r="250" spans="2:43" s="1" customFormat="1" ht="26">
      <c r="B250" s="116"/>
      <c r="C250" s="130" t="s">
        <v>426</v>
      </c>
      <c r="D250" s="130" t="s">
        <v>73</v>
      </c>
      <c r="E250" s="131" t="s">
        <v>427</v>
      </c>
      <c r="F250" s="132" t="s">
        <v>634</v>
      </c>
      <c r="G250" s="133" t="s">
        <v>74</v>
      </c>
      <c r="H250" s="134">
        <v>1</v>
      </c>
      <c r="I250" s="135"/>
      <c r="J250" s="136">
        <f t="shared" si="51"/>
        <v>0</v>
      </c>
      <c r="K250" s="137"/>
      <c r="L250" s="138" t="s">
        <v>1</v>
      </c>
      <c r="M250" s="139" t="s">
        <v>23</v>
      </c>
      <c r="O250" s="126">
        <f t="shared" si="58"/>
        <v>0</v>
      </c>
      <c r="P250" s="126">
        <v>0.01033</v>
      </c>
      <c r="Q250" s="126">
        <f t="shared" si="59"/>
        <v>0.02066</v>
      </c>
      <c r="R250" s="126">
        <v>0</v>
      </c>
      <c r="S250" s="127">
        <f t="shared" si="60"/>
        <v>0</v>
      </c>
      <c r="V250" s="128" t="s">
        <v>81</v>
      </c>
      <c r="X250" s="128" t="s">
        <v>69</v>
      </c>
      <c r="Y250" s="128" t="s">
        <v>72</v>
      </c>
      <c r="AC250" s="13" t="s">
        <v>67</v>
      </c>
      <c r="AI250" s="129">
        <f t="shared" si="52"/>
        <v>0</v>
      </c>
      <c r="AJ250" s="129">
        <f t="shared" si="53"/>
        <v>0</v>
      </c>
      <c r="AK250" s="129">
        <f t="shared" si="54"/>
        <v>0</v>
      </c>
      <c r="AL250" s="129">
        <f t="shared" si="55"/>
        <v>0</v>
      </c>
      <c r="AM250" s="129">
        <f t="shared" si="56"/>
        <v>0</v>
      </c>
      <c r="AN250" s="13" t="s">
        <v>72</v>
      </c>
      <c r="AO250" s="129">
        <f t="shared" si="57"/>
        <v>0</v>
      </c>
      <c r="AP250" s="13" t="s">
        <v>81</v>
      </c>
      <c r="AQ250" s="128" t="s">
        <v>420</v>
      </c>
    </row>
    <row r="251" spans="2:43" s="1" customFormat="1" ht="26">
      <c r="B251" s="116"/>
      <c r="C251" s="117" t="s">
        <v>429</v>
      </c>
      <c r="D251" s="117" t="s">
        <v>69</v>
      </c>
      <c r="E251" s="118" t="s">
        <v>430</v>
      </c>
      <c r="F251" s="119" t="s">
        <v>635</v>
      </c>
      <c r="G251" s="120" t="s">
        <v>74</v>
      </c>
      <c r="H251" s="121">
        <v>14</v>
      </c>
      <c r="I251" s="122"/>
      <c r="J251" s="123">
        <f t="shared" si="51"/>
        <v>0</v>
      </c>
      <c r="K251" s="28"/>
      <c r="L251" s="124" t="s">
        <v>1</v>
      </c>
      <c r="M251" s="125" t="s">
        <v>23</v>
      </c>
      <c r="O251" s="126">
        <f t="shared" si="58"/>
        <v>0</v>
      </c>
      <c r="P251" s="126">
        <v>5.154E-05</v>
      </c>
      <c r="Q251" s="126">
        <f t="shared" si="59"/>
        <v>5.154E-05</v>
      </c>
      <c r="R251" s="126">
        <v>0</v>
      </c>
      <c r="S251" s="127">
        <f t="shared" si="60"/>
        <v>0</v>
      </c>
      <c r="V251" s="128" t="s">
        <v>85</v>
      </c>
      <c r="X251" s="128" t="s">
        <v>73</v>
      </c>
      <c r="Y251" s="128" t="s">
        <v>72</v>
      </c>
      <c r="AC251" s="13" t="s">
        <v>67</v>
      </c>
      <c r="AI251" s="129">
        <f t="shared" si="52"/>
        <v>0</v>
      </c>
      <c r="AJ251" s="129">
        <f t="shared" si="53"/>
        <v>0</v>
      </c>
      <c r="AK251" s="129">
        <f t="shared" si="54"/>
        <v>0</v>
      </c>
      <c r="AL251" s="129">
        <f t="shared" si="55"/>
        <v>0</v>
      </c>
      <c r="AM251" s="129">
        <f t="shared" si="56"/>
        <v>0</v>
      </c>
      <c r="AN251" s="13" t="s">
        <v>72</v>
      </c>
      <c r="AO251" s="129">
        <f t="shared" si="57"/>
        <v>0</v>
      </c>
      <c r="AP251" s="13" t="s">
        <v>81</v>
      </c>
      <c r="AQ251" s="128" t="s">
        <v>422</v>
      </c>
    </row>
    <row r="252" spans="2:43" s="1" customFormat="1" ht="26">
      <c r="B252" s="116"/>
      <c r="C252" s="117" t="s">
        <v>432</v>
      </c>
      <c r="D252" s="117" t="s">
        <v>69</v>
      </c>
      <c r="E252" s="118" t="s">
        <v>433</v>
      </c>
      <c r="F252" s="119" t="s">
        <v>636</v>
      </c>
      <c r="G252" s="120" t="s">
        <v>74</v>
      </c>
      <c r="H252" s="121">
        <v>2</v>
      </c>
      <c r="I252" s="122"/>
      <c r="J252" s="123">
        <f t="shared" si="51"/>
        <v>0</v>
      </c>
      <c r="K252" s="137"/>
      <c r="L252" s="138" t="s">
        <v>1</v>
      </c>
      <c r="M252" s="139" t="s">
        <v>23</v>
      </c>
      <c r="O252" s="126">
        <f t="shared" si="58"/>
        <v>0</v>
      </c>
      <c r="P252" s="126">
        <v>0.00069</v>
      </c>
      <c r="Q252" s="126">
        <f t="shared" si="59"/>
        <v>0.00069</v>
      </c>
      <c r="R252" s="126">
        <v>0</v>
      </c>
      <c r="S252" s="127">
        <f t="shared" si="60"/>
        <v>0</v>
      </c>
      <c r="V252" s="128" t="s">
        <v>81</v>
      </c>
      <c r="X252" s="128" t="s">
        <v>69</v>
      </c>
      <c r="Y252" s="128" t="s">
        <v>72</v>
      </c>
      <c r="AC252" s="13" t="s">
        <v>67</v>
      </c>
      <c r="AI252" s="129">
        <f t="shared" si="52"/>
        <v>0</v>
      </c>
      <c r="AJ252" s="129">
        <f t="shared" si="53"/>
        <v>0</v>
      </c>
      <c r="AK252" s="129">
        <f t="shared" si="54"/>
        <v>0</v>
      </c>
      <c r="AL252" s="129">
        <f t="shared" si="55"/>
        <v>0</v>
      </c>
      <c r="AM252" s="129">
        <f t="shared" si="56"/>
        <v>0</v>
      </c>
      <c r="AN252" s="13" t="s">
        <v>72</v>
      </c>
      <c r="AO252" s="129">
        <f t="shared" si="57"/>
        <v>0</v>
      </c>
      <c r="AP252" s="13" t="s">
        <v>81</v>
      </c>
      <c r="AQ252" s="128" t="s">
        <v>425</v>
      </c>
    </row>
    <row r="253" spans="2:43" s="1" customFormat="1" ht="26">
      <c r="B253" s="116"/>
      <c r="C253" s="130" t="s">
        <v>435</v>
      </c>
      <c r="D253" s="130" t="s">
        <v>73</v>
      </c>
      <c r="E253" s="131" t="s">
        <v>436</v>
      </c>
      <c r="F253" s="132" t="s">
        <v>637</v>
      </c>
      <c r="G253" s="133" t="s">
        <v>74</v>
      </c>
      <c r="H253" s="134">
        <v>2</v>
      </c>
      <c r="I253" s="135"/>
      <c r="J253" s="136">
        <f t="shared" si="51"/>
        <v>0</v>
      </c>
      <c r="K253" s="28"/>
      <c r="L253" s="124" t="s">
        <v>1</v>
      </c>
      <c r="M253" s="125" t="s">
        <v>23</v>
      </c>
      <c r="O253" s="126">
        <f t="shared" si="58"/>
        <v>0</v>
      </c>
      <c r="P253" s="126">
        <v>6.367E-05</v>
      </c>
      <c r="Q253" s="126">
        <f t="shared" si="59"/>
        <v>6.367E-05</v>
      </c>
      <c r="R253" s="126">
        <v>0</v>
      </c>
      <c r="S253" s="127">
        <f t="shared" si="60"/>
        <v>0</v>
      </c>
      <c r="V253" s="128" t="s">
        <v>85</v>
      </c>
      <c r="X253" s="128" t="s">
        <v>73</v>
      </c>
      <c r="Y253" s="128" t="s">
        <v>72</v>
      </c>
      <c r="AC253" s="13" t="s">
        <v>67</v>
      </c>
      <c r="AI253" s="129">
        <f t="shared" si="52"/>
        <v>0</v>
      </c>
      <c r="AJ253" s="129">
        <f t="shared" si="53"/>
        <v>0</v>
      </c>
      <c r="AK253" s="129">
        <f t="shared" si="54"/>
        <v>0</v>
      </c>
      <c r="AL253" s="129">
        <f t="shared" si="55"/>
        <v>0</v>
      </c>
      <c r="AM253" s="129">
        <f t="shared" si="56"/>
        <v>0</v>
      </c>
      <c r="AN253" s="13" t="s">
        <v>72</v>
      </c>
      <c r="AO253" s="129">
        <f t="shared" si="57"/>
        <v>0</v>
      </c>
      <c r="AP253" s="13" t="s">
        <v>81</v>
      </c>
      <c r="AQ253" s="128" t="s">
        <v>428</v>
      </c>
    </row>
    <row r="254" spans="2:43" s="1" customFormat="1" ht="26">
      <c r="B254" s="116"/>
      <c r="C254" s="117" t="s">
        <v>438</v>
      </c>
      <c r="D254" s="117" t="s">
        <v>69</v>
      </c>
      <c r="E254" s="118" t="s">
        <v>439</v>
      </c>
      <c r="F254" s="119" t="s">
        <v>638</v>
      </c>
      <c r="G254" s="120" t="s">
        <v>74</v>
      </c>
      <c r="H254" s="121">
        <v>1</v>
      </c>
      <c r="I254" s="122"/>
      <c r="J254" s="123">
        <f t="shared" si="51"/>
        <v>0</v>
      </c>
      <c r="K254" s="137"/>
      <c r="L254" s="138" t="s">
        <v>1</v>
      </c>
      <c r="M254" s="139" t="s">
        <v>23</v>
      </c>
      <c r="O254" s="126">
        <f t="shared" si="58"/>
        <v>0</v>
      </c>
      <c r="P254" s="126">
        <v>0.00135</v>
      </c>
      <c r="Q254" s="126">
        <f t="shared" si="59"/>
        <v>0.00135</v>
      </c>
      <c r="R254" s="126">
        <v>0</v>
      </c>
      <c r="S254" s="127">
        <f t="shared" si="60"/>
        <v>0</v>
      </c>
      <c r="V254" s="128" t="s">
        <v>81</v>
      </c>
      <c r="X254" s="128" t="s">
        <v>69</v>
      </c>
      <c r="Y254" s="128" t="s">
        <v>72</v>
      </c>
      <c r="AC254" s="13" t="s">
        <v>67</v>
      </c>
      <c r="AI254" s="129">
        <f t="shared" si="52"/>
        <v>0</v>
      </c>
      <c r="AJ254" s="129">
        <f t="shared" si="53"/>
        <v>0</v>
      </c>
      <c r="AK254" s="129">
        <f t="shared" si="54"/>
        <v>0</v>
      </c>
      <c r="AL254" s="129">
        <f t="shared" si="55"/>
        <v>0</v>
      </c>
      <c r="AM254" s="129">
        <f t="shared" si="56"/>
        <v>0</v>
      </c>
      <c r="AN254" s="13" t="s">
        <v>72</v>
      </c>
      <c r="AO254" s="129">
        <f t="shared" si="57"/>
        <v>0</v>
      </c>
      <c r="AP254" s="13" t="s">
        <v>81</v>
      </c>
      <c r="AQ254" s="128" t="s">
        <v>431</v>
      </c>
    </row>
    <row r="255" spans="2:43" s="1" customFormat="1" ht="39">
      <c r="B255" s="116"/>
      <c r="C255" s="130" t="s">
        <v>441</v>
      </c>
      <c r="D255" s="130" t="s">
        <v>73</v>
      </c>
      <c r="E255" s="131" t="s">
        <v>442</v>
      </c>
      <c r="F255" s="132" t="s">
        <v>639</v>
      </c>
      <c r="G255" s="133" t="s">
        <v>74</v>
      </c>
      <c r="H255" s="134">
        <v>1</v>
      </c>
      <c r="I255" s="135"/>
      <c r="J255" s="136">
        <f t="shared" si="51"/>
        <v>0</v>
      </c>
      <c r="K255" s="28"/>
      <c r="L255" s="124" t="s">
        <v>1</v>
      </c>
      <c r="M255" s="125" t="s">
        <v>23</v>
      </c>
      <c r="O255" s="126">
        <f t="shared" si="58"/>
        <v>0</v>
      </c>
      <c r="P255" s="126">
        <v>0.0006</v>
      </c>
      <c r="Q255" s="126">
        <f t="shared" si="59"/>
        <v>0.0084</v>
      </c>
      <c r="R255" s="126">
        <v>0</v>
      </c>
      <c r="S255" s="127">
        <f t="shared" si="60"/>
        <v>0</v>
      </c>
      <c r="V255" s="128" t="s">
        <v>81</v>
      </c>
      <c r="X255" s="128" t="s">
        <v>69</v>
      </c>
      <c r="Y255" s="128" t="s">
        <v>72</v>
      </c>
      <c r="AC255" s="13" t="s">
        <v>67</v>
      </c>
      <c r="AI255" s="129">
        <f t="shared" si="52"/>
        <v>0</v>
      </c>
      <c r="AJ255" s="129">
        <f t="shared" si="53"/>
        <v>0</v>
      </c>
      <c r="AK255" s="129">
        <f t="shared" si="54"/>
        <v>0</v>
      </c>
      <c r="AL255" s="129">
        <f t="shared" si="55"/>
        <v>0</v>
      </c>
      <c r="AM255" s="129">
        <f t="shared" si="56"/>
        <v>0</v>
      </c>
      <c r="AN255" s="13" t="s">
        <v>72</v>
      </c>
      <c r="AO255" s="129">
        <f t="shared" si="57"/>
        <v>0</v>
      </c>
      <c r="AP255" s="13" t="s">
        <v>81</v>
      </c>
      <c r="AQ255" s="128" t="s">
        <v>434</v>
      </c>
    </row>
    <row r="256" spans="2:43" s="1" customFormat="1" ht="26">
      <c r="B256" s="116"/>
      <c r="C256" s="117" t="s">
        <v>444</v>
      </c>
      <c r="D256" s="117" t="s">
        <v>69</v>
      </c>
      <c r="E256" s="118" t="s">
        <v>445</v>
      </c>
      <c r="F256" s="119" t="s">
        <v>640</v>
      </c>
      <c r="G256" s="120" t="s">
        <v>74</v>
      </c>
      <c r="H256" s="121">
        <v>16</v>
      </c>
      <c r="I256" s="122"/>
      <c r="J256" s="123">
        <f t="shared" si="51"/>
        <v>0</v>
      </c>
      <c r="K256" s="28"/>
      <c r="L256" s="124" t="s">
        <v>1</v>
      </c>
      <c r="M256" s="125" t="s">
        <v>23</v>
      </c>
      <c r="O256" s="126">
        <f t="shared" si="58"/>
        <v>0</v>
      </c>
      <c r="P256" s="126">
        <v>0</v>
      </c>
      <c r="Q256" s="126">
        <f t="shared" si="59"/>
        <v>0</v>
      </c>
      <c r="R256" s="126">
        <v>0</v>
      </c>
      <c r="S256" s="127">
        <f t="shared" si="60"/>
        <v>0</v>
      </c>
      <c r="V256" s="128" t="s">
        <v>85</v>
      </c>
      <c r="X256" s="128" t="s">
        <v>73</v>
      </c>
      <c r="Y256" s="128" t="s">
        <v>72</v>
      </c>
      <c r="AC256" s="13" t="s">
        <v>67</v>
      </c>
      <c r="AI256" s="129">
        <f t="shared" si="52"/>
        <v>0</v>
      </c>
      <c r="AJ256" s="129">
        <f t="shared" si="53"/>
        <v>0</v>
      </c>
      <c r="AK256" s="129">
        <f t="shared" si="54"/>
        <v>0</v>
      </c>
      <c r="AL256" s="129">
        <f t="shared" si="55"/>
        <v>0</v>
      </c>
      <c r="AM256" s="129">
        <f t="shared" si="56"/>
        <v>0</v>
      </c>
      <c r="AN256" s="13" t="s">
        <v>72</v>
      </c>
      <c r="AO256" s="129">
        <f t="shared" si="57"/>
        <v>0</v>
      </c>
      <c r="AP256" s="13" t="s">
        <v>81</v>
      </c>
      <c r="AQ256" s="128" t="s">
        <v>437</v>
      </c>
    </row>
    <row r="257" spans="2:43" s="1" customFormat="1" ht="26">
      <c r="B257" s="116"/>
      <c r="C257" s="130" t="s">
        <v>447</v>
      </c>
      <c r="D257" s="130" t="s">
        <v>73</v>
      </c>
      <c r="E257" s="131" t="s">
        <v>448</v>
      </c>
      <c r="F257" s="132" t="s">
        <v>641</v>
      </c>
      <c r="G257" s="133" t="s">
        <v>74</v>
      </c>
      <c r="H257" s="134">
        <v>16</v>
      </c>
      <c r="I257" s="135"/>
      <c r="J257" s="136">
        <f aca="true" t="shared" si="61" ref="J257:J260">ROUND(I257*H257,2)</f>
        <v>0</v>
      </c>
      <c r="K257" s="137"/>
      <c r="L257" s="138" t="s">
        <v>1</v>
      </c>
      <c r="M257" s="139" t="s">
        <v>23</v>
      </c>
      <c r="O257" s="126">
        <f t="shared" si="58"/>
        <v>0</v>
      </c>
      <c r="P257" s="126">
        <v>0.0182</v>
      </c>
      <c r="Q257" s="126">
        <f t="shared" si="59"/>
        <v>0.0364</v>
      </c>
      <c r="R257" s="126">
        <v>0</v>
      </c>
      <c r="S257" s="127">
        <f t="shared" si="60"/>
        <v>0</v>
      </c>
      <c r="V257" s="128" t="s">
        <v>81</v>
      </c>
      <c r="X257" s="128" t="s">
        <v>69</v>
      </c>
      <c r="Y257" s="128" t="s">
        <v>72</v>
      </c>
      <c r="AC257" s="13" t="s">
        <v>67</v>
      </c>
      <c r="AI257" s="129">
        <f t="shared" si="52"/>
        <v>0</v>
      </c>
      <c r="AJ257" s="129">
        <f t="shared" si="53"/>
        <v>0</v>
      </c>
      <c r="AK257" s="129">
        <f t="shared" si="54"/>
        <v>0</v>
      </c>
      <c r="AL257" s="129">
        <f t="shared" si="55"/>
        <v>0</v>
      </c>
      <c r="AM257" s="129">
        <f t="shared" si="56"/>
        <v>0</v>
      </c>
      <c r="AN257" s="13" t="s">
        <v>72</v>
      </c>
      <c r="AO257" s="129">
        <f t="shared" si="57"/>
        <v>0</v>
      </c>
      <c r="AP257" s="13" t="s">
        <v>81</v>
      </c>
      <c r="AQ257" s="128" t="s">
        <v>440</v>
      </c>
    </row>
    <row r="258" spans="2:43" s="1" customFormat="1" ht="26">
      <c r="B258" s="116"/>
      <c r="C258" s="130" t="s">
        <v>450</v>
      </c>
      <c r="D258" s="130" t="s">
        <v>73</v>
      </c>
      <c r="E258" s="131" t="s">
        <v>451</v>
      </c>
      <c r="F258" s="132" t="s">
        <v>642</v>
      </c>
      <c r="G258" s="133" t="s">
        <v>74</v>
      </c>
      <c r="H258" s="134">
        <v>16</v>
      </c>
      <c r="I258" s="135"/>
      <c r="J258" s="136">
        <f t="shared" si="61"/>
        <v>0</v>
      </c>
      <c r="K258" s="28"/>
      <c r="L258" s="124" t="s">
        <v>1</v>
      </c>
      <c r="M258" s="125" t="s">
        <v>23</v>
      </c>
      <c r="O258" s="126">
        <f t="shared" si="58"/>
        <v>0</v>
      </c>
      <c r="P258" s="126">
        <v>0</v>
      </c>
      <c r="Q258" s="126">
        <f t="shared" si="59"/>
        <v>0</v>
      </c>
      <c r="R258" s="126">
        <v>0</v>
      </c>
      <c r="S258" s="127">
        <f t="shared" si="60"/>
        <v>0</v>
      </c>
      <c r="V258" s="128" t="s">
        <v>85</v>
      </c>
      <c r="X258" s="128" t="s">
        <v>73</v>
      </c>
      <c r="Y258" s="128" t="s">
        <v>72</v>
      </c>
      <c r="AC258" s="13" t="s">
        <v>67</v>
      </c>
      <c r="AI258" s="129">
        <f t="shared" si="52"/>
        <v>0</v>
      </c>
      <c r="AJ258" s="129">
        <f t="shared" si="53"/>
        <v>0</v>
      </c>
      <c r="AK258" s="129">
        <f t="shared" si="54"/>
        <v>0</v>
      </c>
      <c r="AL258" s="129">
        <f t="shared" si="55"/>
        <v>0</v>
      </c>
      <c r="AM258" s="129">
        <f t="shared" si="56"/>
        <v>0</v>
      </c>
      <c r="AN258" s="13" t="s">
        <v>72</v>
      </c>
      <c r="AO258" s="129">
        <f t="shared" si="57"/>
        <v>0</v>
      </c>
      <c r="AP258" s="13" t="s">
        <v>81</v>
      </c>
      <c r="AQ258" s="128" t="s">
        <v>443</v>
      </c>
    </row>
    <row r="259" spans="2:43" s="1" customFormat="1" ht="26">
      <c r="B259" s="116"/>
      <c r="C259" s="130" t="s">
        <v>453</v>
      </c>
      <c r="D259" s="130" t="s">
        <v>73</v>
      </c>
      <c r="E259" s="131" t="s">
        <v>454</v>
      </c>
      <c r="F259" s="132" t="s">
        <v>643</v>
      </c>
      <c r="G259" s="133" t="s">
        <v>74</v>
      </c>
      <c r="H259" s="134">
        <v>16</v>
      </c>
      <c r="I259" s="135"/>
      <c r="J259" s="136">
        <f t="shared" si="61"/>
        <v>0</v>
      </c>
      <c r="K259" s="137"/>
      <c r="L259" s="138" t="s">
        <v>1</v>
      </c>
      <c r="M259" s="139" t="s">
        <v>23</v>
      </c>
      <c r="O259" s="126">
        <f t="shared" si="58"/>
        <v>0</v>
      </c>
      <c r="P259" s="126">
        <v>0.0182</v>
      </c>
      <c r="Q259" s="126">
        <f t="shared" si="59"/>
        <v>0.0182</v>
      </c>
      <c r="R259" s="126">
        <v>0</v>
      </c>
      <c r="S259" s="127">
        <f t="shared" si="60"/>
        <v>0</v>
      </c>
      <c r="V259" s="128" t="s">
        <v>81</v>
      </c>
      <c r="X259" s="128" t="s">
        <v>69</v>
      </c>
      <c r="Y259" s="128" t="s">
        <v>72</v>
      </c>
      <c r="AC259" s="13" t="s">
        <v>67</v>
      </c>
      <c r="AI259" s="129">
        <f t="shared" si="52"/>
        <v>0</v>
      </c>
      <c r="AJ259" s="129">
        <f t="shared" si="53"/>
        <v>0</v>
      </c>
      <c r="AK259" s="129">
        <f t="shared" si="54"/>
        <v>0</v>
      </c>
      <c r="AL259" s="129">
        <f t="shared" si="55"/>
        <v>0</v>
      </c>
      <c r="AM259" s="129">
        <f t="shared" si="56"/>
        <v>0</v>
      </c>
      <c r="AN259" s="13" t="s">
        <v>72</v>
      </c>
      <c r="AO259" s="129">
        <f t="shared" si="57"/>
        <v>0</v>
      </c>
      <c r="AP259" s="13" t="s">
        <v>81</v>
      </c>
      <c r="AQ259" s="128" t="s">
        <v>446</v>
      </c>
    </row>
    <row r="260" spans="2:43" s="1" customFormat="1" ht="26">
      <c r="B260" s="116"/>
      <c r="C260" s="117" t="s">
        <v>456</v>
      </c>
      <c r="D260" s="117" t="s">
        <v>69</v>
      </c>
      <c r="E260" s="118" t="s">
        <v>457</v>
      </c>
      <c r="F260" s="119" t="s">
        <v>644</v>
      </c>
      <c r="G260" s="120" t="s">
        <v>110</v>
      </c>
      <c r="H260" s="140"/>
      <c r="I260" s="122"/>
      <c r="J260" s="123">
        <f t="shared" si="61"/>
        <v>0</v>
      </c>
      <c r="K260" s="28"/>
      <c r="L260" s="124" t="s">
        <v>1</v>
      </c>
      <c r="M260" s="125" t="s">
        <v>23</v>
      </c>
      <c r="O260" s="126">
        <f t="shared" si="58"/>
        <v>0</v>
      </c>
      <c r="P260" s="126">
        <v>0.00149</v>
      </c>
      <c r="Q260" s="126">
        <f t="shared" si="59"/>
        <v>0.02384</v>
      </c>
      <c r="R260" s="126">
        <v>0</v>
      </c>
      <c r="S260" s="127">
        <f t="shared" si="60"/>
        <v>0</v>
      </c>
      <c r="V260" s="128" t="s">
        <v>85</v>
      </c>
      <c r="X260" s="128" t="s">
        <v>73</v>
      </c>
      <c r="Y260" s="128" t="s">
        <v>72</v>
      </c>
      <c r="AC260" s="13" t="s">
        <v>67</v>
      </c>
      <c r="AI260" s="129">
        <f aca="true" t="shared" si="62" ref="AI260:AI263">IF(M261="základná",J257,0)</f>
        <v>0</v>
      </c>
      <c r="AJ260" s="129">
        <f aca="true" t="shared" si="63" ref="AJ260:AJ263">IF(M261="znížená",J257,0)</f>
        <v>0</v>
      </c>
      <c r="AK260" s="129">
        <f aca="true" t="shared" si="64" ref="AK260:AK263">IF(M261="zákl. prenesená",J257,0)</f>
        <v>0</v>
      </c>
      <c r="AL260" s="129">
        <f aca="true" t="shared" si="65" ref="AL260:AL263">IF(M261="zníž. prenesená",J257,0)</f>
        <v>0</v>
      </c>
      <c r="AM260" s="129">
        <f aca="true" t="shared" si="66" ref="AM260:AM263">IF(M261="nulová",J257,0)</f>
        <v>0</v>
      </c>
      <c r="AN260" s="13" t="s">
        <v>72</v>
      </c>
      <c r="AO260" s="129">
        <f aca="true" t="shared" si="67" ref="AO260:AO263">ROUND(I257*H257,2)</f>
        <v>0</v>
      </c>
      <c r="AP260" s="13" t="s">
        <v>81</v>
      </c>
      <c r="AQ260" s="128" t="s">
        <v>449</v>
      </c>
    </row>
    <row r="261" spans="2:43" s="1" customFormat="1" ht="24.25" customHeight="1">
      <c r="B261" s="116"/>
      <c r="C261" s="11"/>
      <c r="D261" s="105" t="s">
        <v>46</v>
      </c>
      <c r="E261" s="114" t="s">
        <v>459</v>
      </c>
      <c r="F261" s="114" t="s">
        <v>645</v>
      </c>
      <c r="G261" s="11"/>
      <c r="H261" s="11"/>
      <c r="I261" s="107"/>
      <c r="J261" s="149">
        <f>AO264</f>
        <v>0</v>
      </c>
      <c r="K261" s="137"/>
      <c r="L261" s="138" t="s">
        <v>1</v>
      </c>
      <c r="M261" s="139" t="s">
        <v>23</v>
      </c>
      <c r="O261" s="126">
        <f aca="true" t="shared" si="68" ref="O261:O264">N261*H257</f>
        <v>0</v>
      </c>
      <c r="P261" s="126">
        <v>0.0011</v>
      </c>
      <c r="Q261" s="126">
        <f aca="true" t="shared" si="69" ref="Q261:Q264">P261*H257</f>
        <v>0.0176</v>
      </c>
      <c r="R261" s="126">
        <v>0</v>
      </c>
      <c r="S261" s="127">
        <f aca="true" t="shared" si="70" ref="S261:S264">R261*H257</f>
        <v>0</v>
      </c>
      <c r="V261" s="128" t="s">
        <v>85</v>
      </c>
      <c r="X261" s="128" t="s">
        <v>73</v>
      </c>
      <c r="Y261" s="128" t="s">
        <v>72</v>
      </c>
      <c r="AC261" s="13" t="s">
        <v>67</v>
      </c>
      <c r="AI261" s="129">
        <f t="shared" si="62"/>
        <v>0</v>
      </c>
      <c r="AJ261" s="129">
        <f t="shared" si="63"/>
        <v>0</v>
      </c>
      <c r="AK261" s="129">
        <f t="shared" si="64"/>
        <v>0</v>
      </c>
      <c r="AL261" s="129">
        <f t="shared" si="65"/>
        <v>0</v>
      </c>
      <c r="AM261" s="129">
        <f t="shared" si="66"/>
        <v>0</v>
      </c>
      <c r="AN261" s="13" t="s">
        <v>72</v>
      </c>
      <c r="AO261" s="129">
        <f t="shared" si="67"/>
        <v>0</v>
      </c>
      <c r="AP261" s="13" t="s">
        <v>81</v>
      </c>
      <c r="AQ261" s="128" t="s">
        <v>452</v>
      </c>
    </row>
    <row r="262" spans="2:43" s="1" customFormat="1" ht="39">
      <c r="B262" s="116"/>
      <c r="C262" s="117" t="s">
        <v>460</v>
      </c>
      <c r="D262" s="117" t="s">
        <v>69</v>
      </c>
      <c r="E262" s="118" t="s">
        <v>461</v>
      </c>
      <c r="F262" s="119" t="s">
        <v>646</v>
      </c>
      <c r="G262" s="120" t="s">
        <v>70</v>
      </c>
      <c r="H262" s="121">
        <v>124</v>
      </c>
      <c r="I262" s="122"/>
      <c r="J262" s="123">
        <f aca="true" t="shared" si="71" ref="J262:J267">ROUND(I262*H262,2)</f>
        <v>0</v>
      </c>
      <c r="K262" s="137"/>
      <c r="L262" s="138" t="s">
        <v>1</v>
      </c>
      <c r="M262" s="139" t="s">
        <v>23</v>
      </c>
      <c r="O262" s="126">
        <f t="shared" si="68"/>
        <v>0</v>
      </c>
      <c r="P262" s="126">
        <v>0.0006</v>
      </c>
      <c r="Q262" s="126">
        <f t="shared" si="69"/>
        <v>0.0096</v>
      </c>
      <c r="R262" s="126">
        <v>0</v>
      </c>
      <c r="S262" s="127">
        <f t="shared" si="70"/>
        <v>0</v>
      </c>
      <c r="V262" s="128" t="s">
        <v>85</v>
      </c>
      <c r="X262" s="128" t="s">
        <v>73</v>
      </c>
      <c r="Y262" s="128" t="s">
        <v>72</v>
      </c>
      <c r="AC262" s="13" t="s">
        <v>67</v>
      </c>
      <c r="AI262" s="129">
        <f t="shared" si="62"/>
        <v>0</v>
      </c>
      <c r="AJ262" s="129">
        <f t="shared" si="63"/>
        <v>0</v>
      </c>
      <c r="AK262" s="129">
        <f t="shared" si="64"/>
        <v>0</v>
      </c>
      <c r="AL262" s="129">
        <f t="shared" si="65"/>
        <v>0</v>
      </c>
      <c r="AM262" s="129">
        <f t="shared" si="66"/>
        <v>0</v>
      </c>
      <c r="AN262" s="13" t="s">
        <v>72</v>
      </c>
      <c r="AO262" s="129">
        <f t="shared" si="67"/>
        <v>0</v>
      </c>
      <c r="AP262" s="13" t="s">
        <v>81</v>
      </c>
      <c r="AQ262" s="128" t="s">
        <v>455</v>
      </c>
    </row>
    <row r="263" spans="2:43" s="1" customFormat="1" ht="39">
      <c r="B263" s="116"/>
      <c r="C263" s="117" t="s">
        <v>463</v>
      </c>
      <c r="D263" s="117" t="s">
        <v>69</v>
      </c>
      <c r="E263" s="118" t="s">
        <v>464</v>
      </c>
      <c r="F263" s="119" t="s">
        <v>647</v>
      </c>
      <c r="G263" s="120" t="s">
        <v>70</v>
      </c>
      <c r="H263" s="121">
        <v>124</v>
      </c>
      <c r="I263" s="122"/>
      <c r="J263" s="123">
        <f t="shared" si="71"/>
        <v>0</v>
      </c>
      <c r="K263" s="137"/>
      <c r="L263" s="138" t="s">
        <v>1</v>
      </c>
      <c r="M263" s="139" t="s">
        <v>23</v>
      </c>
      <c r="O263" s="126">
        <f t="shared" si="68"/>
        <v>0</v>
      </c>
      <c r="P263" s="126">
        <v>0.0004</v>
      </c>
      <c r="Q263" s="126">
        <f t="shared" si="69"/>
        <v>0.0064</v>
      </c>
      <c r="R263" s="126">
        <v>0</v>
      </c>
      <c r="S263" s="127">
        <f t="shared" si="70"/>
        <v>0</v>
      </c>
      <c r="V263" s="128" t="s">
        <v>81</v>
      </c>
      <c r="X263" s="128" t="s">
        <v>69</v>
      </c>
      <c r="Y263" s="128" t="s">
        <v>72</v>
      </c>
      <c r="AC263" s="13" t="s">
        <v>67</v>
      </c>
      <c r="AI263" s="129">
        <f t="shared" si="62"/>
        <v>0</v>
      </c>
      <c r="AJ263" s="129">
        <f t="shared" si="63"/>
        <v>0</v>
      </c>
      <c r="AK263" s="129">
        <f t="shared" si="64"/>
        <v>0</v>
      </c>
      <c r="AL263" s="129">
        <f t="shared" si="65"/>
        <v>0</v>
      </c>
      <c r="AM263" s="129">
        <f t="shared" si="66"/>
        <v>0</v>
      </c>
      <c r="AN263" s="13" t="s">
        <v>72</v>
      </c>
      <c r="AO263" s="129">
        <f t="shared" si="67"/>
        <v>0</v>
      </c>
      <c r="AP263" s="13" t="s">
        <v>81</v>
      </c>
      <c r="AQ263" s="128" t="s">
        <v>458</v>
      </c>
    </row>
    <row r="264" spans="2:41" s="11" customFormat="1" ht="39">
      <c r="B264" s="104"/>
      <c r="C264" s="117" t="s">
        <v>466</v>
      </c>
      <c r="D264" s="117" t="s">
        <v>69</v>
      </c>
      <c r="E264" s="118" t="s">
        <v>467</v>
      </c>
      <c r="F264" s="119" t="s">
        <v>648</v>
      </c>
      <c r="G264" s="120" t="s">
        <v>70</v>
      </c>
      <c r="H264" s="121">
        <v>84</v>
      </c>
      <c r="I264" s="122"/>
      <c r="J264" s="123">
        <f t="shared" si="71"/>
        <v>0</v>
      </c>
      <c r="K264" s="28"/>
      <c r="L264" s="124" t="s">
        <v>1</v>
      </c>
      <c r="M264" s="125" t="s">
        <v>23</v>
      </c>
      <c r="N264" s="1"/>
      <c r="O264" s="126">
        <f t="shared" si="68"/>
        <v>0</v>
      </c>
      <c r="P264" s="126">
        <v>0</v>
      </c>
      <c r="Q264" s="126">
        <f t="shared" si="69"/>
        <v>0</v>
      </c>
      <c r="R264" s="126">
        <v>0</v>
      </c>
      <c r="S264" s="127">
        <f t="shared" si="70"/>
        <v>0</v>
      </c>
      <c r="V264" s="105" t="s">
        <v>72</v>
      </c>
      <c r="X264" s="112" t="s">
        <v>46</v>
      </c>
      <c r="Y264" s="112" t="s">
        <v>51</v>
      </c>
      <c r="AC264" s="105" t="s">
        <v>67</v>
      </c>
      <c r="AO264" s="113">
        <f>SUM(AO265:AO270)</f>
        <v>0</v>
      </c>
    </row>
    <row r="265" spans="2:43" s="1" customFormat="1" ht="39">
      <c r="B265" s="116"/>
      <c r="C265" s="117" t="s">
        <v>469</v>
      </c>
      <c r="D265" s="117" t="s">
        <v>69</v>
      </c>
      <c r="E265" s="118" t="s">
        <v>470</v>
      </c>
      <c r="F265" s="119" t="s">
        <v>649</v>
      </c>
      <c r="G265" s="120" t="s">
        <v>70</v>
      </c>
      <c r="H265" s="121">
        <v>84</v>
      </c>
      <c r="I265" s="122"/>
      <c r="J265" s="123">
        <f t="shared" si="71"/>
        <v>0</v>
      </c>
      <c r="K265" s="104"/>
      <c r="L265" s="109"/>
      <c r="M265" s="11"/>
      <c r="N265" s="11"/>
      <c r="O265" s="110">
        <f>SUM(O266:O271)</f>
        <v>0</v>
      </c>
      <c r="P265" s="11"/>
      <c r="Q265" s="110">
        <f>SUM(Q266:Q271)</f>
        <v>0.057946120000000004</v>
      </c>
      <c r="R265" s="11"/>
      <c r="S265" s="111">
        <f>SUM(S266:S271)</f>
        <v>0</v>
      </c>
      <c r="V265" s="128" t="s">
        <v>81</v>
      </c>
      <c r="X265" s="128" t="s">
        <v>69</v>
      </c>
      <c r="Y265" s="128" t="s">
        <v>72</v>
      </c>
      <c r="AC265" s="13" t="s">
        <v>67</v>
      </c>
      <c r="AI265" s="129">
        <f aca="true" t="shared" si="72" ref="AI265:AI270">IF(M266="základná",J262,0)</f>
        <v>0</v>
      </c>
      <c r="AJ265" s="129">
        <f aca="true" t="shared" si="73" ref="AJ265:AJ270">IF(M266="znížená",J262,0)</f>
        <v>0</v>
      </c>
      <c r="AK265" s="129">
        <f aca="true" t="shared" si="74" ref="AK265:AK270">IF(M266="zákl. prenesená",J262,0)</f>
        <v>0</v>
      </c>
      <c r="AL265" s="129">
        <f aca="true" t="shared" si="75" ref="AL265:AL270">IF(M266="zníž. prenesená",J262,0)</f>
        <v>0</v>
      </c>
      <c r="AM265" s="129">
        <f aca="true" t="shared" si="76" ref="AM265:AM270">IF(M266="nulová",J262,0)</f>
        <v>0</v>
      </c>
      <c r="AN265" s="13" t="s">
        <v>72</v>
      </c>
      <c r="AO265" s="129">
        <f aca="true" t="shared" si="77" ref="AO265:AO270">ROUND(I262*H262,2)</f>
        <v>0</v>
      </c>
      <c r="AP265" s="13" t="s">
        <v>81</v>
      </c>
      <c r="AQ265" s="128" t="s">
        <v>462</v>
      </c>
    </row>
    <row r="266" spans="2:43" s="1" customFormat="1" ht="39">
      <c r="B266" s="116"/>
      <c r="C266" s="117" t="s">
        <v>472</v>
      </c>
      <c r="D266" s="117" t="s">
        <v>69</v>
      </c>
      <c r="E266" s="118" t="s">
        <v>473</v>
      </c>
      <c r="F266" s="119" t="s">
        <v>650</v>
      </c>
      <c r="G266" s="120" t="s">
        <v>70</v>
      </c>
      <c r="H266" s="121">
        <v>172</v>
      </c>
      <c r="I266" s="122"/>
      <c r="J266" s="123">
        <f t="shared" si="71"/>
        <v>0</v>
      </c>
      <c r="K266" s="28"/>
      <c r="L266" s="124" t="s">
        <v>1</v>
      </c>
      <c r="M266" s="125" t="s">
        <v>23</v>
      </c>
      <c r="O266" s="126">
        <f aca="true" t="shared" si="78" ref="O266:O271">N266*H262</f>
        <v>0</v>
      </c>
      <c r="P266" s="126">
        <v>6.938E-05</v>
      </c>
      <c r="Q266" s="126">
        <f aca="true" t="shared" si="79" ref="Q266:Q271">P266*H262</f>
        <v>0.00860312</v>
      </c>
      <c r="R266" s="126">
        <v>0</v>
      </c>
      <c r="S266" s="127">
        <f aca="true" t="shared" si="80" ref="S266:S271">R266*H262</f>
        <v>0</v>
      </c>
      <c r="V266" s="128" t="s">
        <v>81</v>
      </c>
      <c r="X266" s="128" t="s">
        <v>69</v>
      </c>
      <c r="Y266" s="128" t="s">
        <v>72</v>
      </c>
      <c r="AC266" s="13" t="s">
        <v>67</v>
      </c>
      <c r="AI266" s="129">
        <f t="shared" si="72"/>
        <v>0</v>
      </c>
      <c r="AJ266" s="129">
        <f t="shared" si="73"/>
        <v>0</v>
      </c>
      <c r="AK266" s="129">
        <f t="shared" si="74"/>
        <v>0</v>
      </c>
      <c r="AL266" s="129">
        <f t="shared" si="75"/>
        <v>0</v>
      </c>
      <c r="AM266" s="129">
        <f t="shared" si="76"/>
        <v>0</v>
      </c>
      <c r="AN266" s="13" t="s">
        <v>72</v>
      </c>
      <c r="AO266" s="129">
        <f t="shared" si="77"/>
        <v>0</v>
      </c>
      <c r="AP266" s="13" t="s">
        <v>81</v>
      </c>
      <c r="AQ266" s="128" t="s">
        <v>465</v>
      </c>
    </row>
    <row r="267" spans="2:43" s="1" customFormat="1" ht="39">
      <c r="B267" s="116"/>
      <c r="C267" s="117" t="s">
        <v>475</v>
      </c>
      <c r="D267" s="117" t="s">
        <v>69</v>
      </c>
      <c r="E267" s="118" t="s">
        <v>476</v>
      </c>
      <c r="F267" s="119" t="s">
        <v>651</v>
      </c>
      <c r="G267" s="120" t="s">
        <v>70</v>
      </c>
      <c r="H267" s="121">
        <v>172</v>
      </c>
      <c r="I267" s="122"/>
      <c r="J267" s="123">
        <f t="shared" si="71"/>
        <v>0</v>
      </c>
      <c r="K267" s="28"/>
      <c r="L267" s="124" t="s">
        <v>1</v>
      </c>
      <c r="M267" s="125" t="s">
        <v>23</v>
      </c>
      <c r="O267" s="126">
        <f t="shared" si="78"/>
        <v>0</v>
      </c>
      <c r="P267" s="126">
        <v>2.328E-05</v>
      </c>
      <c r="Q267" s="126">
        <f t="shared" si="79"/>
        <v>0.00288672</v>
      </c>
      <c r="R267" s="126">
        <v>0</v>
      </c>
      <c r="S267" s="127">
        <f t="shared" si="80"/>
        <v>0</v>
      </c>
      <c r="V267" s="128" t="s">
        <v>81</v>
      </c>
      <c r="X267" s="128" t="s">
        <v>69</v>
      </c>
      <c r="Y267" s="128" t="s">
        <v>72</v>
      </c>
      <c r="AC267" s="13" t="s">
        <v>67</v>
      </c>
      <c r="AI267" s="129">
        <f t="shared" si="72"/>
        <v>0</v>
      </c>
      <c r="AJ267" s="129">
        <f t="shared" si="73"/>
        <v>0</v>
      </c>
      <c r="AK267" s="129">
        <f t="shared" si="74"/>
        <v>0</v>
      </c>
      <c r="AL267" s="129">
        <f t="shared" si="75"/>
        <v>0</v>
      </c>
      <c r="AM267" s="129">
        <f t="shared" si="76"/>
        <v>0</v>
      </c>
      <c r="AN267" s="13" t="s">
        <v>72</v>
      </c>
      <c r="AO267" s="129">
        <f t="shared" si="77"/>
        <v>0</v>
      </c>
      <c r="AP267" s="13" t="s">
        <v>81</v>
      </c>
      <c r="AQ267" s="128" t="s">
        <v>468</v>
      </c>
    </row>
    <row r="268" spans="2:43" s="1" customFormat="1" ht="33" customHeight="1">
      <c r="B268" s="116"/>
      <c r="C268" s="11"/>
      <c r="D268" s="105" t="s">
        <v>46</v>
      </c>
      <c r="E268" s="106" t="s">
        <v>73</v>
      </c>
      <c r="F268" s="106" t="s">
        <v>478</v>
      </c>
      <c r="G268" s="11"/>
      <c r="H268" s="11"/>
      <c r="I268" s="107"/>
      <c r="J268" s="148">
        <f>J269</f>
        <v>0</v>
      </c>
      <c r="K268" s="28"/>
      <c r="L268" s="124" t="s">
        <v>1</v>
      </c>
      <c r="M268" s="125" t="s">
        <v>23</v>
      </c>
      <c r="O268" s="126">
        <f t="shared" si="78"/>
        <v>0</v>
      </c>
      <c r="P268" s="126">
        <v>9.544E-05</v>
      </c>
      <c r="Q268" s="126">
        <f t="shared" si="79"/>
        <v>0.00801696</v>
      </c>
      <c r="R268" s="126">
        <v>0</v>
      </c>
      <c r="S268" s="127">
        <f t="shared" si="80"/>
        <v>0</v>
      </c>
      <c r="V268" s="128" t="s">
        <v>81</v>
      </c>
      <c r="X268" s="128" t="s">
        <v>69</v>
      </c>
      <c r="Y268" s="128" t="s">
        <v>72</v>
      </c>
      <c r="AC268" s="13" t="s">
        <v>67</v>
      </c>
      <c r="AI268" s="129">
        <f t="shared" si="72"/>
        <v>0</v>
      </c>
      <c r="AJ268" s="129">
        <f t="shared" si="73"/>
        <v>0</v>
      </c>
      <c r="AK268" s="129">
        <f t="shared" si="74"/>
        <v>0</v>
      </c>
      <c r="AL268" s="129">
        <f t="shared" si="75"/>
        <v>0</v>
      </c>
      <c r="AM268" s="129">
        <f t="shared" si="76"/>
        <v>0</v>
      </c>
      <c r="AN268" s="13" t="s">
        <v>72</v>
      </c>
      <c r="AO268" s="129">
        <f t="shared" si="77"/>
        <v>0</v>
      </c>
      <c r="AP268" s="13" t="s">
        <v>81</v>
      </c>
      <c r="AQ268" s="128" t="s">
        <v>471</v>
      </c>
    </row>
    <row r="269" spans="2:43" s="1" customFormat="1" ht="38" customHeight="1">
      <c r="B269" s="116"/>
      <c r="C269" s="11"/>
      <c r="D269" s="105" t="s">
        <v>46</v>
      </c>
      <c r="E269" s="114" t="s">
        <v>479</v>
      </c>
      <c r="F269" s="114" t="s">
        <v>652</v>
      </c>
      <c r="G269" s="11"/>
      <c r="H269" s="11"/>
      <c r="I269" s="107"/>
      <c r="J269" s="149">
        <f>SUM(J270:J274)+J276</f>
        <v>0</v>
      </c>
      <c r="K269" s="28"/>
      <c r="L269" s="124" t="s">
        <v>1</v>
      </c>
      <c r="M269" s="125" t="s">
        <v>23</v>
      </c>
      <c r="O269" s="126">
        <f t="shared" si="78"/>
        <v>0</v>
      </c>
      <c r="P269" s="126">
        <v>3.488E-05</v>
      </c>
      <c r="Q269" s="126">
        <f t="shared" si="79"/>
        <v>0.00292992</v>
      </c>
      <c r="R269" s="126">
        <v>0</v>
      </c>
      <c r="S269" s="127">
        <f t="shared" si="80"/>
        <v>0</v>
      </c>
      <c r="V269" s="128" t="s">
        <v>81</v>
      </c>
      <c r="X269" s="128" t="s">
        <v>69</v>
      </c>
      <c r="Y269" s="128" t="s">
        <v>72</v>
      </c>
      <c r="AC269" s="13" t="s">
        <v>67</v>
      </c>
      <c r="AI269" s="129">
        <f t="shared" si="72"/>
        <v>0</v>
      </c>
      <c r="AJ269" s="129">
        <f t="shared" si="73"/>
        <v>0</v>
      </c>
      <c r="AK269" s="129">
        <f t="shared" si="74"/>
        <v>0</v>
      </c>
      <c r="AL269" s="129">
        <f t="shared" si="75"/>
        <v>0</v>
      </c>
      <c r="AM269" s="129">
        <f t="shared" si="76"/>
        <v>0</v>
      </c>
      <c r="AN269" s="13" t="s">
        <v>72</v>
      </c>
      <c r="AO269" s="129">
        <f t="shared" si="77"/>
        <v>0</v>
      </c>
      <c r="AP269" s="13" t="s">
        <v>81</v>
      </c>
      <c r="AQ269" s="128" t="s">
        <v>474</v>
      </c>
    </row>
    <row r="270" spans="2:43" s="1" customFormat="1" ht="26">
      <c r="B270" s="116"/>
      <c r="C270" s="117" t="s">
        <v>480</v>
      </c>
      <c r="D270" s="117" t="s">
        <v>69</v>
      </c>
      <c r="E270" s="118" t="s">
        <v>481</v>
      </c>
      <c r="F270" s="119" t="s">
        <v>653</v>
      </c>
      <c r="G270" s="120" t="s">
        <v>74</v>
      </c>
      <c r="H270" s="121">
        <v>8</v>
      </c>
      <c r="I270" s="122"/>
      <c r="J270" s="123">
        <f>ROUND(I270*H270,2)</f>
        <v>0</v>
      </c>
      <c r="K270" s="28"/>
      <c r="L270" s="124" t="s">
        <v>1</v>
      </c>
      <c r="M270" s="125" t="s">
        <v>23</v>
      </c>
      <c r="O270" s="126">
        <f t="shared" si="78"/>
        <v>0</v>
      </c>
      <c r="P270" s="126">
        <v>0.00014849</v>
      </c>
      <c r="Q270" s="126">
        <f t="shared" si="79"/>
        <v>0.025540280000000002</v>
      </c>
      <c r="R270" s="126">
        <v>0</v>
      </c>
      <c r="S270" s="127">
        <f t="shared" si="80"/>
        <v>0</v>
      </c>
      <c r="V270" s="128" t="s">
        <v>81</v>
      </c>
      <c r="X270" s="128" t="s">
        <v>69</v>
      </c>
      <c r="Y270" s="128" t="s">
        <v>72</v>
      </c>
      <c r="AC270" s="13" t="s">
        <v>67</v>
      </c>
      <c r="AI270" s="129">
        <f t="shared" si="72"/>
        <v>0</v>
      </c>
      <c r="AJ270" s="129">
        <f t="shared" si="73"/>
        <v>0</v>
      </c>
      <c r="AK270" s="129">
        <f t="shared" si="74"/>
        <v>0</v>
      </c>
      <c r="AL270" s="129">
        <f t="shared" si="75"/>
        <v>0</v>
      </c>
      <c r="AM270" s="129">
        <f t="shared" si="76"/>
        <v>0</v>
      </c>
      <c r="AN270" s="13" t="s">
        <v>72</v>
      </c>
      <c r="AO270" s="129">
        <f t="shared" si="77"/>
        <v>0</v>
      </c>
      <c r="AP270" s="13" t="s">
        <v>81</v>
      </c>
      <c r="AQ270" s="128" t="s">
        <v>477</v>
      </c>
    </row>
    <row r="271" spans="2:41" s="11" customFormat="1" ht="13">
      <c r="B271" s="104"/>
      <c r="C271" s="117" t="s">
        <v>483</v>
      </c>
      <c r="D271" s="117" t="s">
        <v>69</v>
      </c>
      <c r="E271" s="118" t="s">
        <v>484</v>
      </c>
      <c r="F271" s="119" t="s">
        <v>654</v>
      </c>
      <c r="G271" s="120" t="s">
        <v>70</v>
      </c>
      <c r="H271" s="121">
        <v>180</v>
      </c>
      <c r="I271" s="122"/>
      <c r="J271" s="123">
        <f>ROUND(I271*H271,2)</f>
        <v>0</v>
      </c>
      <c r="K271" s="28"/>
      <c r="L271" s="124" t="s">
        <v>1</v>
      </c>
      <c r="M271" s="125" t="s">
        <v>23</v>
      </c>
      <c r="N271" s="1"/>
      <c r="O271" s="126">
        <f t="shared" si="78"/>
        <v>0</v>
      </c>
      <c r="P271" s="126">
        <v>5.796E-05</v>
      </c>
      <c r="Q271" s="126">
        <f t="shared" si="79"/>
        <v>0.00996912</v>
      </c>
      <c r="R271" s="126">
        <v>0</v>
      </c>
      <c r="S271" s="127">
        <f t="shared" si="80"/>
        <v>0</v>
      </c>
      <c r="V271" s="105" t="s">
        <v>143</v>
      </c>
      <c r="X271" s="112" t="s">
        <v>46</v>
      </c>
      <c r="Y271" s="112" t="s">
        <v>47</v>
      </c>
      <c r="AC271" s="105" t="s">
        <v>67</v>
      </c>
      <c r="AO271" s="113">
        <f>AO272+AO280</f>
        <v>0</v>
      </c>
    </row>
    <row r="272" spans="2:41" s="11" customFormat="1" ht="26">
      <c r="B272" s="104"/>
      <c r="C272" s="117" t="s">
        <v>486</v>
      </c>
      <c r="D272" s="117" t="s">
        <v>69</v>
      </c>
      <c r="E272" s="118" t="s">
        <v>487</v>
      </c>
      <c r="F272" s="119" t="s">
        <v>655</v>
      </c>
      <c r="G272" s="120" t="s">
        <v>70</v>
      </c>
      <c r="H272" s="121">
        <v>180</v>
      </c>
      <c r="I272" s="122"/>
      <c r="J272" s="123">
        <f>ROUND(I272*H272,2)</f>
        <v>0</v>
      </c>
      <c r="K272" s="104"/>
      <c r="L272" s="109"/>
      <c r="O272" s="110">
        <f>O273+O281</f>
        <v>0</v>
      </c>
      <c r="Q272" s="110">
        <f>Q273+Q281</f>
        <v>0</v>
      </c>
      <c r="S272" s="111">
        <f>S273+S281</f>
        <v>0</v>
      </c>
      <c r="V272" s="105" t="s">
        <v>143</v>
      </c>
      <c r="X272" s="112" t="s">
        <v>46</v>
      </c>
      <c r="Y272" s="112" t="s">
        <v>51</v>
      </c>
      <c r="AC272" s="105" t="s">
        <v>67</v>
      </c>
      <c r="AO272" s="113">
        <f>SUM(AO273:AO279)</f>
        <v>0</v>
      </c>
    </row>
    <row r="273" spans="2:43" s="1" customFormat="1" ht="13">
      <c r="B273" s="116"/>
      <c r="C273" s="117" t="s">
        <v>489</v>
      </c>
      <c r="D273" s="117" t="s">
        <v>69</v>
      </c>
      <c r="E273" s="118" t="s">
        <v>490</v>
      </c>
      <c r="F273" s="119" t="s">
        <v>656</v>
      </c>
      <c r="G273" s="120" t="s">
        <v>491</v>
      </c>
      <c r="H273" s="121">
        <v>1</v>
      </c>
      <c r="I273" s="122"/>
      <c r="J273" s="123">
        <f>ROUND(I273*H273,2)</f>
        <v>0</v>
      </c>
      <c r="K273" s="104"/>
      <c r="L273" s="109"/>
      <c r="M273" s="11"/>
      <c r="N273" s="11"/>
      <c r="O273" s="110">
        <f>SUM(O274:O280)</f>
        <v>0</v>
      </c>
      <c r="P273" s="11"/>
      <c r="Q273" s="110">
        <f>SUM(Q274:Q280)</f>
        <v>0</v>
      </c>
      <c r="R273" s="11"/>
      <c r="S273" s="111">
        <f>SUM(S274:S280)</f>
        <v>0</v>
      </c>
      <c r="V273" s="128" t="s">
        <v>125</v>
      </c>
      <c r="X273" s="128" t="s">
        <v>69</v>
      </c>
      <c r="Y273" s="128" t="s">
        <v>72</v>
      </c>
      <c r="AC273" s="13" t="s">
        <v>67</v>
      </c>
      <c r="AI273" s="129">
        <f>IF(M274="základná",J270,0)</f>
        <v>0</v>
      </c>
      <c r="AJ273" s="129">
        <f>IF(M274="znížená",J270,0)</f>
        <v>0</v>
      </c>
      <c r="AK273" s="129">
        <f>IF(M274="zákl. prenesená",J270,0)</f>
        <v>0</v>
      </c>
      <c r="AL273" s="129">
        <f>IF(M274="zníž. prenesená",J270,0)</f>
        <v>0</v>
      </c>
      <c r="AM273" s="129">
        <f>IF(M274="nulová",J270,0)</f>
        <v>0</v>
      </c>
      <c r="AN273" s="13" t="s">
        <v>72</v>
      </c>
      <c r="AO273" s="129">
        <f>ROUND(I270*H270,2)</f>
        <v>0</v>
      </c>
      <c r="AP273" s="13" t="s">
        <v>125</v>
      </c>
      <c r="AQ273" s="128" t="s">
        <v>482</v>
      </c>
    </row>
    <row r="274" spans="2:43" s="1" customFormat="1" ht="26">
      <c r="B274" s="116"/>
      <c r="C274" s="117" t="s">
        <v>493</v>
      </c>
      <c r="D274" s="117" t="s">
        <v>69</v>
      </c>
      <c r="E274" s="118" t="s">
        <v>494</v>
      </c>
      <c r="F274" s="119" t="s">
        <v>657</v>
      </c>
      <c r="G274" s="120" t="s">
        <v>70</v>
      </c>
      <c r="H274" s="121">
        <v>180</v>
      </c>
      <c r="I274" s="122"/>
      <c r="J274" s="123">
        <f>ROUND(I274*H274,2)</f>
        <v>0</v>
      </c>
      <c r="K274" s="28"/>
      <c r="L274" s="124" t="s">
        <v>1</v>
      </c>
      <c r="M274" s="125" t="s">
        <v>23</v>
      </c>
      <c r="O274" s="126">
        <f>N274*H270</f>
        <v>0</v>
      </c>
      <c r="P274" s="126">
        <v>0</v>
      </c>
      <c r="Q274" s="126">
        <f>P274*H270</f>
        <v>0</v>
      </c>
      <c r="R274" s="126">
        <v>0</v>
      </c>
      <c r="S274" s="127">
        <f>R274*H270</f>
        <v>0</v>
      </c>
      <c r="V274" s="128" t="s">
        <v>125</v>
      </c>
      <c r="X274" s="128" t="s">
        <v>69</v>
      </c>
      <c r="Y274" s="128" t="s">
        <v>72</v>
      </c>
      <c r="AC274" s="13" t="s">
        <v>67</v>
      </c>
      <c r="AI274" s="129">
        <f>IF(M275="základná",J271,0)</f>
        <v>0</v>
      </c>
      <c r="AJ274" s="129">
        <f>IF(M275="znížená",J271,0)</f>
        <v>0</v>
      </c>
      <c r="AK274" s="129">
        <f>IF(M275="zákl. prenesená",J271,0)</f>
        <v>0</v>
      </c>
      <c r="AL274" s="129">
        <f>IF(M275="zníž. prenesená",J271,0)</f>
        <v>0</v>
      </c>
      <c r="AM274" s="129">
        <f>IF(M275="nulová",J271,0)</f>
        <v>0</v>
      </c>
      <c r="AN274" s="13" t="s">
        <v>72</v>
      </c>
      <c r="AO274" s="129">
        <f>ROUND(I271*H271,2)</f>
        <v>0</v>
      </c>
      <c r="AP274" s="13" t="s">
        <v>125</v>
      </c>
      <c r="AQ274" s="128" t="s">
        <v>485</v>
      </c>
    </row>
    <row r="275" spans="2:43" s="1" customFormat="1" ht="24.25" customHeight="1">
      <c r="B275" s="116"/>
      <c r="C275" s="11"/>
      <c r="D275" s="105" t="s">
        <v>46</v>
      </c>
      <c r="E275" s="114" t="s">
        <v>496</v>
      </c>
      <c r="F275" s="114" t="s">
        <v>658</v>
      </c>
      <c r="G275" s="11"/>
      <c r="H275" s="11"/>
      <c r="I275" s="107"/>
      <c r="J275" s="149">
        <f>J276</f>
        <v>0</v>
      </c>
      <c r="K275" s="28"/>
      <c r="L275" s="124" t="s">
        <v>1</v>
      </c>
      <c r="M275" s="125" t="s">
        <v>23</v>
      </c>
      <c r="O275" s="126">
        <f>N275*H271</f>
        <v>0</v>
      </c>
      <c r="P275" s="126">
        <v>0</v>
      </c>
      <c r="Q275" s="126">
        <f>P275*H271</f>
        <v>0</v>
      </c>
      <c r="R275" s="126">
        <v>0</v>
      </c>
      <c r="S275" s="127">
        <f>R275*H271</f>
        <v>0</v>
      </c>
      <c r="V275" s="128" t="s">
        <v>125</v>
      </c>
      <c r="X275" s="128" t="s">
        <v>69</v>
      </c>
      <c r="Y275" s="128" t="s">
        <v>72</v>
      </c>
      <c r="AC275" s="13" t="s">
        <v>67</v>
      </c>
      <c r="AI275" s="129">
        <f>IF(M276="základná",J272,0)</f>
        <v>0</v>
      </c>
      <c r="AJ275" s="129">
        <f>IF(M276="znížená",J272,0)</f>
        <v>0</v>
      </c>
      <c r="AK275" s="129">
        <f>IF(M276="zákl. prenesená",J272,0)</f>
        <v>0</v>
      </c>
      <c r="AL275" s="129">
        <f>IF(M276="zníž. prenesená",J272,0)</f>
        <v>0</v>
      </c>
      <c r="AM275" s="129">
        <f>IF(M276="nulová",J272,0)</f>
        <v>0</v>
      </c>
      <c r="AN275" s="13" t="s">
        <v>72</v>
      </c>
      <c r="AO275" s="129">
        <f>ROUND(I272*H272,2)</f>
        <v>0</v>
      </c>
      <c r="AP275" s="13" t="s">
        <v>125</v>
      </c>
      <c r="AQ275" s="128" t="s">
        <v>488</v>
      </c>
    </row>
    <row r="276" spans="2:43" s="1" customFormat="1" ht="26">
      <c r="B276" s="116"/>
      <c r="C276" s="117" t="s">
        <v>497</v>
      </c>
      <c r="D276" s="117" t="s">
        <v>69</v>
      </c>
      <c r="E276" s="118" t="s">
        <v>498</v>
      </c>
      <c r="F276" s="119" t="s">
        <v>659</v>
      </c>
      <c r="G276" s="120" t="s">
        <v>74</v>
      </c>
      <c r="H276" s="121">
        <v>1</v>
      </c>
      <c r="I276" s="122"/>
      <c r="J276" s="123">
        <f>ROUND(I276*H276,2)</f>
        <v>0</v>
      </c>
      <c r="K276" s="28"/>
      <c r="L276" s="124" t="s">
        <v>1</v>
      </c>
      <c r="M276" s="125" t="s">
        <v>23</v>
      </c>
      <c r="O276" s="126">
        <f>N276*H272</f>
        <v>0</v>
      </c>
      <c r="P276" s="126">
        <v>0</v>
      </c>
      <c r="Q276" s="126">
        <f>P276*H272</f>
        <v>0</v>
      </c>
      <c r="R276" s="126">
        <v>0</v>
      </c>
      <c r="S276" s="127">
        <f>R276*H272</f>
        <v>0</v>
      </c>
      <c r="V276" s="128" t="s">
        <v>125</v>
      </c>
      <c r="X276" s="128" t="s">
        <v>69</v>
      </c>
      <c r="Y276" s="128" t="s">
        <v>72</v>
      </c>
      <c r="AC276" s="13" t="s">
        <v>67</v>
      </c>
      <c r="AI276" s="129">
        <f>IF(M279="základná",J273,0)</f>
        <v>0</v>
      </c>
      <c r="AJ276" s="129">
        <f>IF(M279="znížená",J273,0)</f>
        <v>0</v>
      </c>
      <c r="AK276" s="129">
        <f>IF(M279="zákl. prenesená",J273,0)</f>
        <v>0</v>
      </c>
      <c r="AL276" s="129">
        <f>IF(M279="zníž. prenesená",J273,0)</f>
        <v>0</v>
      </c>
      <c r="AM276" s="129">
        <f>IF(M279="nulová",J273,0)</f>
        <v>0</v>
      </c>
      <c r="AN276" s="13" t="s">
        <v>72</v>
      </c>
      <c r="AO276" s="129">
        <f>ROUND(I273*H273,2)</f>
        <v>0</v>
      </c>
      <c r="AP276" s="13" t="s">
        <v>125</v>
      </c>
      <c r="AQ276" s="128" t="s">
        <v>492</v>
      </c>
    </row>
    <row r="277" spans="2:43" s="1" customFormat="1" ht="16.5" customHeight="1">
      <c r="B277" s="116"/>
      <c r="C277" s="151"/>
      <c r="D277" s="151"/>
      <c r="E277" s="152"/>
      <c r="F277" s="153"/>
      <c r="G277" s="154"/>
      <c r="H277" s="155"/>
      <c r="I277" s="156"/>
      <c r="J277" s="156"/>
      <c r="K277" s="28"/>
      <c r="L277" s="124"/>
      <c r="M277" s="125"/>
      <c r="O277" s="126"/>
      <c r="P277" s="126"/>
      <c r="Q277" s="126"/>
      <c r="R277" s="126"/>
      <c r="S277" s="127"/>
      <c r="V277" s="128"/>
      <c r="X277" s="128"/>
      <c r="Y277" s="128"/>
      <c r="AC277" s="13"/>
      <c r="AI277" s="129"/>
      <c r="AJ277" s="129"/>
      <c r="AK277" s="129"/>
      <c r="AL277" s="129"/>
      <c r="AM277" s="129"/>
      <c r="AN277" s="13"/>
      <c r="AO277" s="129"/>
      <c r="AP277" s="13"/>
      <c r="AQ277" s="128"/>
    </row>
    <row r="278" spans="2:43" s="1" customFormat="1" ht="16.5" customHeight="1">
      <c r="B278" s="116"/>
      <c r="C278" s="151"/>
      <c r="D278" s="151"/>
      <c r="E278" s="152"/>
      <c r="F278" s="153"/>
      <c r="G278" s="154"/>
      <c r="H278" s="155"/>
      <c r="I278" s="156"/>
      <c r="J278" s="148">
        <f>J279</f>
        <v>0</v>
      </c>
      <c r="K278" s="28"/>
      <c r="L278" s="124"/>
      <c r="M278" s="125"/>
      <c r="O278" s="126"/>
      <c r="P278" s="126"/>
      <c r="Q278" s="126"/>
      <c r="R278" s="126"/>
      <c r="S278" s="127"/>
      <c r="V278" s="128"/>
      <c r="X278" s="128"/>
      <c r="Y278" s="128"/>
      <c r="AC278" s="13"/>
      <c r="AI278" s="129"/>
      <c r="AJ278" s="129"/>
      <c r="AK278" s="129"/>
      <c r="AL278" s="129"/>
      <c r="AM278" s="129"/>
      <c r="AN278" s="13"/>
      <c r="AO278" s="129"/>
      <c r="AP278" s="13"/>
      <c r="AQ278" s="128"/>
    </row>
    <row r="279" spans="2:43" s="1" customFormat="1" ht="24.25" customHeight="1">
      <c r="B279" s="116"/>
      <c r="C279" s="11"/>
      <c r="D279" s="105" t="s">
        <v>46</v>
      </c>
      <c r="E279" s="106" t="s">
        <v>500</v>
      </c>
      <c r="F279" s="106" t="s">
        <v>660</v>
      </c>
      <c r="G279" s="11"/>
      <c r="H279" s="11"/>
      <c r="I279" s="107"/>
      <c r="J279" s="149">
        <f>AO282</f>
        <v>0</v>
      </c>
      <c r="K279" s="28"/>
      <c r="L279" s="124" t="s">
        <v>1</v>
      </c>
      <c r="M279" s="125" t="s">
        <v>23</v>
      </c>
      <c r="O279" s="126">
        <f>N279*H273</f>
        <v>0</v>
      </c>
      <c r="P279" s="126">
        <v>0</v>
      </c>
      <c r="Q279" s="126">
        <f>P279*H273</f>
        <v>0</v>
      </c>
      <c r="R279" s="126">
        <v>0</v>
      </c>
      <c r="S279" s="127">
        <f>R279*H273</f>
        <v>0</v>
      </c>
      <c r="V279" s="128" t="s">
        <v>125</v>
      </c>
      <c r="X279" s="128" t="s">
        <v>69</v>
      </c>
      <c r="Y279" s="128" t="s">
        <v>72</v>
      </c>
      <c r="AC279" s="13" t="s">
        <v>67</v>
      </c>
      <c r="AI279" s="129">
        <f>IF(M280="základná",J274,0)</f>
        <v>0</v>
      </c>
      <c r="AJ279" s="129">
        <f>IF(M280="znížená",J274,0)</f>
        <v>0</v>
      </c>
      <c r="AK279" s="129">
        <f>IF(M280="zákl. prenesená",J274,0)</f>
        <v>0</v>
      </c>
      <c r="AL279" s="129">
        <f>IF(M280="zníž. prenesená",J274,0)</f>
        <v>0</v>
      </c>
      <c r="AM279" s="129">
        <f>IF(M280="nulová",J274,0)</f>
        <v>0</v>
      </c>
      <c r="AN279" s="13" t="s">
        <v>72</v>
      </c>
      <c r="AO279" s="129">
        <f>ROUND(I274*H274,2)</f>
        <v>0</v>
      </c>
      <c r="AP279" s="13" t="s">
        <v>125</v>
      </c>
      <c r="AQ279" s="128" t="s">
        <v>495</v>
      </c>
    </row>
    <row r="280" spans="2:41" s="11" customFormat="1" ht="39">
      <c r="B280" s="104"/>
      <c r="C280" s="117" t="s">
        <v>501</v>
      </c>
      <c r="D280" s="117" t="s">
        <v>69</v>
      </c>
      <c r="E280" s="118" t="s">
        <v>502</v>
      </c>
      <c r="F280" s="119" t="s">
        <v>661</v>
      </c>
      <c r="G280" s="120" t="s">
        <v>503</v>
      </c>
      <c r="H280" s="121">
        <v>72</v>
      </c>
      <c r="I280" s="122"/>
      <c r="J280" s="123">
        <f>ROUND(I280*H280,2)</f>
        <v>0</v>
      </c>
      <c r="K280" s="28"/>
      <c r="L280" s="124" t="s">
        <v>1</v>
      </c>
      <c r="M280" s="125" t="s">
        <v>23</v>
      </c>
      <c r="N280" s="1"/>
      <c r="O280" s="126">
        <f>N280*H274</f>
        <v>0</v>
      </c>
      <c r="P280" s="126">
        <v>0</v>
      </c>
      <c r="Q280" s="126">
        <f>P280*H274</f>
        <v>0</v>
      </c>
      <c r="R280" s="126">
        <v>0</v>
      </c>
      <c r="S280" s="127">
        <f>R280*H274</f>
        <v>0</v>
      </c>
      <c r="V280" s="105" t="s">
        <v>143</v>
      </c>
      <c r="X280" s="112" t="s">
        <v>46</v>
      </c>
      <c r="Y280" s="112" t="s">
        <v>51</v>
      </c>
      <c r="AC280" s="105" t="s">
        <v>67</v>
      </c>
      <c r="AO280" s="113">
        <f>AO281</f>
        <v>0</v>
      </c>
    </row>
    <row r="281" spans="2:43" s="1" customFormat="1" ht="24.25" customHeight="1">
      <c r="B281" s="185"/>
      <c r="C281" s="186"/>
      <c r="D281" s="186"/>
      <c r="E281" s="43"/>
      <c r="F281" s="43"/>
      <c r="G281" s="43"/>
      <c r="H281" s="43"/>
      <c r="I281" s="43"/>
      <c r="J281" s="43"/>
      <c r="K281" s="104"/>
      <c r="L281" s="109"/>
      <c r="M281" s="11"/>
      <c r="N281" s="11"/>
      <c r="O281" s="110">
        <f>O282</f>
        <v>0</v>
      </c>
      <c r="P281" s="11"/>
      <c r="Q281" s="110">
        <f>Q282</f>
        <v>0</v>
      </c>
      <c r="R281" s="11"/>
      <c r="S281" s="111">
        <f>S282</f>
        <v>0</v>
      </c>
      <c r="V281" s="128" t="s">
        <v>125</v>
      </c>
      <c r="X281" s="128" t="s">
        <v>69</v>
      </c>
      <c r="Y281" s="128" t="s">
        <v>72</v>
      </c>
      <c r="AC281" s="13" t="s">
        <v>67</v>
      </c>
      <c r="AI281" s="129">
        <f>IF(M282="základná",J276,0)</f>
        <v>0</v>
      </c>
      <c r="AJ281" s="129">
        <f>IF(M282="znížená",J276,0)</f>
        <v>0</v>
      </c>
      <c r="AK281" s="129">
        <f>IF(M282="zákl. prenesená",J276,0)</f>
        <v>0</v>
      </c>
      <c r="AL281" s="129">
        <f>IF(M282="zníž. prenesená",J276,0)</f>
        <v>0</v>
      </c>
      <c r="AM281" s="129">
        <f>IF(M282="nulová",J276,0)</f>
        <v>0</v>
      </c>
      <c r="AN281" s="13" t="s">
        <v>72</v>
      </c>
      <c r="AO281" s="129">
        <f>ROUND(I276*H276,2)</f>
        <v>0</v>
      </c>
      <c r="AP281" s="13" t="s">
        <v>125</v>
      </c>
      <c r="AQ281" s="128" t="s">
        <v>499</v>
      </c>
    </row>
    <row r="282" spans="3:41" s="11" customFormat="1" ht="26" customHeight="1">
      <c r="C282"/>
      <c r="D282"/>
      <c r="E282"/>
      <c r="F282"/>
      <c r="G282"/>
      <c r="H282"/>
      <c r="I282"/>
      <c r="J282"/>
      <c r="K282" s="1"/>
      <c r="L282" s="173" t="s">
        <v>1</v>
      </c>
      <c r="M282" s="125" t="s">
        <v>23</v>
      </c>
      <c r="N282" s="1"/>
      <c r="O282" s="126">
        <f>N282*H276</f>
        <v>0</v>
      </c>
      <c r="P282" s="126">
        <v>0</v>
      </c>
      <c r="Q282" s="126">
        <f>P282*H276</f>
        <v>0</v>
      </c>
      <c r="R282" s="126">
        <v>0</v>
      </c>
      <c r="S282" s="127">
        <f>R282*H276</f>
        <v>0</v>
      </c>
      <c r="V282" s="105" t="s">
        <v>71</v>
      </c>
      <c r="X282" s="112" t="s">
        <v>46</v>
      </c>
      <c r="Y282" s="112" t="s">
        <v>47</v>
      </c>
      <c r="AC282" s="105" t="s">
        <v>67</v>
      </c>
      <c r="AO282" s="113">
        <f>AO283</f>
        <v>0</v>
      </c>
    </row>
    <row r="283" spans="2:43" s="1" customFormat="1" ht="38" customHeight="1">
      <c r="B283" s="184"/>
      <c r="C283"/>
      <c r="D283"/>
      <c r="E283"/>
      <c r="F283"/>
      <c r="G283"/>
      <c r="H283"/>
      <c r="I283"/>
      <c r="J283"/>
      <c r="K283" s="11"/>
      <c r="L283" s="11"/>
      <c r="M283" s="11"/>
      <c r="N283" s="11"/>
      <c r="O283" s="110">
        <f>P284</f>
        <v>0</v>
      </c>
      <c r="P283" s="11"/>
      <c r="Q283" s="110">
        <f>R284</f>
        <v>0</v>
      </c>
      <c r="R283" s="11"/>
      <c r="S283" s="111">
        <f>T284</f>
        <v>0</v>
      </c>
      <c r="V283" s="128" t="s">
        <v>504</v>
      </c>
      <c r="X283" s="128" t="s">
        <v>69</v>
      </c>
      <c r="Y283" s="128" t="s">
        <v>51</v>
      </c>
      <c r="AC283" s="13" t="s">
        <v>67</v>
      </c>
      <c r="AI283" s="129">
        <f>IF(N284="základná",J280,0)</f>
        <v>0</v>
      </c>
      <c r="AJ283" s="129">
        <f>IF(N284="znížená",J280,0)</f>
        <v>0</v>
      </c>
      <c r="AK283" s="129">
        <f>IF(N284="zákl. prenesená",J280,0)</f>
        <v>0</v>
      </c>
      <c r="AL283" s="129">
        <f>IF(N284="zníž. prenesená",J280,0)</f>
        <v>0</v>
      </c>
      <c r="AM283" s="129">
        <f>IF(N284="nulová",J280,0)</f>
        <v>0</v>
      </c>
      <c r="AN283" s="13" t="s">
        <v>72</v>
      </c>
      <c r="AO283" s="129">
        <f>ROUND(I280*H280,2)</f>
        <v>0</v>
      </c>
      <c r="AP283" s="13" t="s">
        <v>504</v>
      </c>
      <c r="AQ283" s="128" t="s">
        <v>505</v>
      </c>
    </row>
    <row r="284" spans="3:20" s="1" customFormat="1" ht="7" customHeight="1">
      <c r="C284"/>
      <c r="D284"/>
      <c r="E284"/>
      <c r="F284"/>
      <c r="G284"/>
      <c r="H284"/>
      <c r="I284"/>
      <c r="J284"/>
      <c r="M284" s="141" t="s">
        <v>1</v>
      </c>
      <c r="N284" s="142" t="s">
        <v>23</v>
      </c>
      <c r="O284" s="143"/>
      <c r="P284" s="144">
        <f>O284*H280</f>
        <v>0</v>
      </c>
      <c r="Q284" s="144">
        <v>0</v>
      </c>
      <c r="R284" s="144">
        <f>Q284*H280</f>
        <v>0</v>
      </c>
      <c r="S284" s="144">
        <v>0</v>
      </c>
      <c r="T284" s="145">
        <f>S284*H280</f>
        <v>0</v>
      </c>
    </row>
    <row r="285" spans="12:20" ht="12">
      <c r="L285" s="1"/>
      <c r="M285" s="1"/>
      <c r="N285" s="1"/>
      <c r="O285" s="1"/>
      <c r="P285" s="1"/>
      <c r="Q285" s="1"/>
      <c r="R285" s="1"/>
      <c r="S285" s="1"/>
      <c r="T285" s="1"/>
    </row>
  </sheetData>
  <autoFilter ref="C125:J125"/>
  <mergeCells count="6">
    <mergeCell ref="E118:H118"/>
    <mergeCell ref="L3:T3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99"/>
  <headerFooter>
    <oddFooter>&amp;CStrana &amp;P z &amp;N</oddFooter>
  </headerFooter>
  <ignoredErrors>
    <ignoredError sqref="J131:J260 J262:J274 J276:J281" unlockedFormula="1"/>
    <ignoredError sqref="J261 J27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</dc:creator>
  <cp:keywords/>
  <dc:description/>
  <cp:lastModifiedBy>Milan Mlýnek</cp:lastModifiedBy>
  <dcterms:created xsi:type="dcterms:W3CDTF">2024-03-13T15:49:24Z</dcterms:created>
  <dcterms:modified xsi:type="dcterms:W3CDTF">2024-04-03T11:17:28Z</dcterms:modified>
  <cp:category/>
  <cp:version/>
  <cp:contentType/>
  <cp:contentStatus/>
</cp:coreProperties>
</file>