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SA\2021\015 Kanalizace Těrlicko-Hradiště–TDI\04-ZLaDodatky\ZL10\"/>
    </mc:Choice>
  </mc:AlternateContent>
  <bookViews>
    <workbookView xWindow="0" yWindow="0" windowWidth="28800" windowHeight="12030" firstSheet="1" activeTab="1"/>
  </bookViews>
  <sheets>
    <sheet name="Rekapitulace stavby" sheetId="1" state="veryHidden" r:id="rId1"/>
    <sheet name="List1" sheetId="3" r:id="rId2"/>
  </sheets>
  <definedNames>
    <definedName name="_xlnm.Print_Titles" localSheetId="0">'Rekapitulace stavby'!$92:$92</definedName>
    <definedName name="_xlnm.Print_Area" localSheetId="0">'Rekapitulace stavby'!$D$4:$AO$76,'Rekapitulace stavby'!$C$82:$AQ$96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3" l="1"/>
  <c r="H58" i="3" s="1"/>
  <c r="H57" i="3"/>
  <c r="H22" i="3"/>
  <c r="H21" i="3" l="1"/>
  <c r="F18" i="3" l="1"/>
  <c r="H18" i="3" s="1"/>
  <c r="H50" i="3"/>
  <c r="H49" i="3" s="1"/>
  <c r="H59" i="3"/>
  <c r="H56" i="3"/>
  <c r="H55" i="3"/>
  <c r="H47" i="3"/>
  <c r="H46" i="3"/>
  <c r="H45" i="3"/>
  <c r="H44" i="3"/>
  <c r="H41" i="3"/>
  <c r="H40" i="3"/>
  <c r="H39" i="3"/>
  <c r="H38" i="3"/>
  <c r="H37" i="3"/>
  <c r="H43" i="3" l="1"/>
  <c r="H54" i="3"/>
  <c r="H36" i="3"/>
  <c r="H32" i="3"/>
  <c r="H31" i="3"/>
  <c r="H34" i="3"/>
  <c r="H33" i="3"/>
  <c r="H30" i="3"/>
  <c r="H29" i="3"/>
  <c r="H27" i="3"/>
  <c r="H28" i="3"/>
  <c r="H26" i="3"/>
  <c r="H25" i="3"/>
  <c r="H16" i="3"/>
  <c r="H15" i="3"/>
  <c r="H17" i="3"/>
  <c r="H19" i="3"/>
  <c r="H14" i="3" l="1"/>
  <c r="H24" i="3"/>
  <c r="H13" i="3" l="1"/>
  <c r="H12" i="3"/>
  <c r="AY95" i="1"/>
  <c r="AX95" i="1"/>
  <c r="L90" i="1"/>
  <c r="AM90" i="1"/>
  <c r="AM89" i="1"/>
  <c r="L89" i="1"/>
  <c r="AM87" i="1"/>
  <c r="L87" i="1"/>
  <c r="L85" i="1"/>
  <c r="L84" i="1"/>
  <c r="AS94" i="1"/>
  <c r="BB95" i="1" l="1"/>
  <c r="BB94" i="1" s="1"/>
  <c r="W31" i="1" s="1"/>
  <c r="AW95" i="1"/>
  <c r="BD95" i="1"/>
  <c r="BD94" i="1" s="1"/>
  <c r="W33" i="1" s="1"/>
  <c r="BA95" i="1"/>
  <c r="BA94" i="1" s="1"/>
  <c r="W30" i="1" s="1"/>
  <c r="BC95" i="1"/>
  <c r="BC94" i="1" s="1"/>
  <c r="AY94" i="1" s="1"/>
  <c r="AU95" i="1" l="1"/>
  <c r="AU94" i="1" s="1"/>
  <c r="W32" i="1"/>
  <c r="AZ95" i="1"/>
  <c r="AZ94" i="1" s="1"/>
  <c r="W29" i="1" s="1"/>
  <c r="AW94" i="1"/>
  <c r="AK30" i="1" s="1"/>
  <c r="AX94" i="1"/>
  <c r="AV95" i="1"/>
  <c r="AT95" i="1" s="1"/>
  <c r="AV94" i="1" l="1"/>
  <c r="AK29" i="1" s="1"/>
  <c r="AT94" i="1" l="1"/>
  <c r="AG95" i="1"/>
  <c r="AN95" i="1" s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<sst xmlns="http://schemas.openxmlformats.org/spreadsheetml/2006/main" count="340" uniqueCount="149">
  <si>
    <t>Export Komplet</t>
  </si>
  <si>
    <t/>
  </si>
  <si>
    <t>2.0</t>
  </si>
  <si>
    <t>False</t>
  </si>
  <si>
    <t>{a639d842-481e-48b3-9a7b-a27f1bbeca87}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</si>
  <si>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</si>
  <si>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</si>
  <si>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</si>
  <si>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</si>
  <si>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</si>
  <si>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</si>
  <si>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</si>
  <si>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</si>
  <si>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Mostek1</t>
  </si>
  <si>
    <t>Stavba:</t>
  </si>
  <si>
    <t>Mostek  Kačor</t>
  </si>
  <si>
    <t>KSO:</t>
  </si>
  <si>
    <t>CC-CZ:</t>
  </si>
  <si>
    <t>Místo:</t>
  </si>
  <si>
    <t>Těrlicko</t>
  </si>
  <si>
    <t>Datum:</t>
  </si>
  <si>
    <t>11. 1. 2022</t>
  </si>
  <si>
    <t>Zadavatel:</t>
  </si>
  <si>
    <t>IČ:</t>
  </si>
  <si>
    <t xml:space="preserve"> </t>
  </si>
  <si>
    <t>DIČ:</t>
  </si>
  <si>
    <t>Zhotovitel:</t>
  </si>
  <si>
    <t>Silesia  cargo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</si>
  <si>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</si>
  <si>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</si>
  <si>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</si>
  <si>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</si>
  <si>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</si>
  <si>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</si>
  <si>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</si>
  <si>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</si>
  <si>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</si>
  <si>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</si>
  <si>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</si>
  <si>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</si>
  <si>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</si>
  <si>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</si>
  <si>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</si>
  <si>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</si>
  <si>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</si>
  <si>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</si>
  <si>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</si>
  <si>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</si>
  <si>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</si>
  <si>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</si>
  <si>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</si>
  <si>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</si>
  <si>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</si>
  <si>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</si>
  <si>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</si>
  <si>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</si>
  <si>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</si>
  <si>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</si>
  <si>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</si>
  <si>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</si>
  <si>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</si>
  <si>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</si>
  <si>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</si>
  <si>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</si>
  <si>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</si>
  <si>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</si>
  <si>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</si>
  <si>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</si>
  <si>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</si>
  <si>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</si>
  <si>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</si>
  <si>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</si>
  <si>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</si>
  <si>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</si>
  <si>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</si>
  <si>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</si>
  <si>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</si>
  <si>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</si>
  <si>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</si>
  <si>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Cena celkem [CZK]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</si>
  <si>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</si>
  <si>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</si>
  <si>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</si>
  <si>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</si>
  <si>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</si>
  <si>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</si>
  <si>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</si>
  <si>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</si>
  <si>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</si>
  <si>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K</t>
  </si>
  <si>
    <t>m</t>
  </si>
  <si>
    <t>M</t>
  </si>
  <si>
    <t>m3</t>
  </si>
  <si>
    <t>m2</t>
  </si>
  <si>
    <t>ks</t>
  </si>
  <si>
    <t>žlabovka příkopová betonová 300x800x170mm</t>
  </si>
  <si>
    <t>59227051</t>
  </si>
  <si>
    <t>34</t>
  </si>
  <si>
    <t>162301102</t>
  </si>
  <si>
    <t>Vodorovné přemístění do 1000 m výkopku/sypaniny z horniny tř. 1 až 4</t>
  </si>
  <si>
    <t>SOD</t>
  </si>
  <si>
    <t>URS 23/I</t>
  </si>
  <si>
    <t>86</t>
  </si>
  <si>
    <t>916131113</t>
  </si>
  <si>
    <t>Osazení silničního obrubníku betonového ležatého s boční opěrou do lože z betonu prostého</t>
  </si>
  <si>
    <t>obrubník betonový silniční nájezdový 1000x150x150mm</t>
  </si>
  <si>
    <t>59217029</t>
  </si>
  <si>
    <t>108</t>
  </si>
  <si>
    <t>596211120R</t>
  </si>
  <si>
    <t>Kladení zámkové dlažby komunikací pro pěší pl do 50 m2</t>
  </si>
  <si>
    <t>dlažba plošná betonová terasová vymývaná 400x400x40mm</t>
  </si>
  <si>
    <t>59245716</t>
  </si>
  <si>
    <t>CN SUB</t>
  </si>
  <si>
    <t>Žlaby ACO Havlíček</t>
  </si>
  <si>
    <t>113202111</t>
  </si>
  <si>
    <t>Vytrhání obrub krajníků obrubníků stojatých</t>
  </si>
  <si>
    <t>170</t>
  </si>
  <si>
    <t>916131213</t>
  </si>
  <si>
    <t>Osazení silničního obrubníku betonového stojatého s boční opěrou do lože z betonu prostého</t>
  </si>
  <si>
    <t>obrubník betonový silniční 1000x150x250mm</t>
  </si>
  <si>
    <t>59217031</t>
  </si>
  <si>
    <t>Obrubníky u Š105</t>
  </si>
  <si>
    <t>Oprava propustku autobus.zast.</t>
  </si>
  <si>
    <t>Žlaby Dvorní+Š94+ostatní úseky</t>
  </si>
  <si>
    <t>kpl</t>
  </si>
  <si>
    <t>Odkopávky a prokopávky nezapažené v hornině třídy těžitelnosti I skupiny 3 objem do 50 m3 strojně</t>
  </si>
  <si>
    <t>122251102</t>
  </si>
  <si>
    <t>935111311</t>
  </si>
  <si>
    <t>Příplatek ZKD tl 10 mm lože přes 100 mm u příkopového žlabu osazeného do štěrkopísku</t>
  </si>
  <si>
    <t>935111911</t>
  </si>
  <si>
    <t>Osazení příkopového žlabu do štěrkopísku tl 100 mm z betonových tvárnic š do 1200 mm</t>
  </si>
  <si>
    <t>Výšková úprava uličního vstupu nebo vpusti do 200 mm zvýšením poklopu</t>
  </si>
  <si>
    <t>Osazení betonových dílců pro kanalizační šachty DN 1000 šachtové dno výšky 1000 mm</t>
  </si>
  <si>
    <t>894410103</t>
  </si>
  <si>
    <t>Výšková úprava šachet:</t>
  </si>
  <si>
    <t>Příkopové žlaby kolem šachet v úseku Š93 – Š123</t>
  </si>
  <si>
    <t>Oprava propustku - Stoka A u Š105</t>
  </si>
  <si>
    <t>Osazení odvodňovacího betonového žlabu s krycím roštem šířky do 200 mm</t>
  </si>
  <si>
    <t>935113211</t>
  </si>
  <si>
    <t>žlab odvodňovací z polymerbetonu bez spádu dna pozinkovaná hrana š 100mm</t>
  </si>
  <si>
    <t>59227101</t>
  </si>
  <si>
    <t>Podklad ze struskového štěrku tloušťky 10 cm</t>
  </si>
  <si>
    <t>564431111</t>
  </si>
  <si>
    <t>564411111</t>
  </si>
  <si>
    <t>Podklad ze struskového štěrku tloušťky 5 cm</t>
  </si>
  <si>
    <t>RTS 23/I</t>
  </si>
  <si>
    <t>MTS 6.6.: dtto výše</t>
  </si>
  <si>
    <t>VCP - příkopové žlaby, obrubníky aj.</t>
  </si>
  <si>
    <t>Stoka A-11 (oprava nezaznačeného el. kabelu, kolize s dešťovým vedením)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</si>
</sst>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0"/>
      <color rgb="FF7030A0"/>
      <name val="Arial CE"/>
      <family val="2"/>
    </font>
    <font>
      <sz val="10"/>
      <color rgb="FFFF0000"/>
      <name val="Arial CE"/>
      <family val="2"/>
      <charset val="238"/>
    </font>
    <font>
      <sz val="10"/>
      <color rgb="FFFF0000"/>
      <name val="Arial CE"/>
      <family val="2"/>
    </font>
    <font>
      <i/>
      <sz val="10"/>
      <color rgb="FF7030A0"/>
      <name val="Arial CE"/>
      <charset val="238"/>
    </font>
    <font>
      <sz val="8"/>
      <color rgb="FF7030A0"/>
      <name val="Arial CE"/>
      <family val="2"/>
    </font>
    <font>
      <sz val="8"/>
      <color rgb="FF7030A0"/>
      <name val="Arial CE"/>
      <family val="2"/>
      <charset val="238"/>
    </font>
    <font>
      <sz val="10"/>
      <color rgb="FF00B050"/>
      <name val="Arial CE"/>
      <family val="2"/>
    </font>
    <font>
      <sz val="8"/>
      <color rgb="FF00B050"/>
      <name val="Arial CE"/>
      <family val="2"/>
    </font>
    <font>
      <i/>
      <sz val="8"/>
      <color theme="9" tint="-0.249977111117893"/>
      <name val="Arial CE"/>
      <charset val="238"/>
    </font>
    <font>
      <sz val="10"/>
      <color theme="9" tint="-0.249977111117893"/>
      <name val="Arial CE"/>
      <family val="2"/>
    </font>
    <font>
      <sz val="8"/>
      <color theme="9" tint="-0.249977111117893"/>
      <name val="Arial CE"/>
      <family val="2"/>
    </font>
    <font>
      <sz val="8"/>
      <color rgb="FFFF0000"/>
      <name val="Arial CE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rgb="FFFFFFCC"/>
      </patternFill>
    </fill>
    <fill>
      <patternFill patternType="solid">
        <fgColor rgb="FFD2D2D2"/>
        <b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5" fillId="0" borderId="22" xfId="0" applyFont="1" applyBorder="1" applyAlignment="1">
      <alignment horizontal="center" vertical="center"/>
    </xf>
    <xf numFmtId="49" fontId="25" fillId="0" borderId="22" xfId="0" applyNumberFormat="1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 wrapText="1"/>
    </xf>
    <xf numFmtId="167" fontId="25" fillId="0" borderId="22" xfId="0" applyNumberFormat="1" applyFont="1" applyBorder="1" applyAlignment="1">
      <alignment vertical="center"/>
    </xf>
    <xf numFmtId="4" fontId="25" fillId="5" borderId="22" xfId="0" applyNumberFormat="1" applyFont="1" applyFill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22" xfId="0" applyFont="1" applyBorder="1" applyAlignment="1">
      <alignment horizontal="center" vertical="center"/>
    </xf>
    <xf numFmtId="49" fontId="26" fillId="0" borderId="22" xfId="0" applyNumberFormat="1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center" vertical="center" wrapText="1"/>
    </xf>
    <xf numFmtId="167" fontId="26" fillId="0" borderId="22" xfId="0" applyNumberFormat="1" applyFont="1" applyBorder="1" applyAlignment="1">
      <alignment vertical="center"/>
    </xf>
    <xf numFmtId="4" fontId="26" fillId="5" borderId="22" xfId="0" applyNumberFormat="1" applyFont="1" applyFill="1" applyBorder="1" applyAlignment="1">
      <alignment vertical="center"/>
    </xf>
    <xf numFmtId="0" fontId="25" fillId="6" borderId="18" xfId="0" applyFont="1" applyFill="1" applyBorder="1" applyAlignment="1">
      <alignment horizontal="center" vertical="center" wrapText="1"/>
    </xf>
    <xf numFmtId="0" fontId="38" fillId="0" borderId="0" xfId="0" applyFont="1"/>
    <xf numFmtId="49" fontId="25" fillId="0" borderId="0" xfId="0" applyNumberFormat="1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167" fontId="25" fillId="0" borderId="22" xfId="0" applyNumberFormat="1" applyFont="1" applyFill="1" applyBorder="1" applyAlignment="1">
      <alignment vertical="center"/>
    </xf>
    <xf numFmtId="0" fontId="25" fillId="0" borderId="22" xfId="0" applyFont="1" applyFill="1" applyBorder="1" applyAlignment="1">
      <alignment horizontal="center" vertical="center"/>
    </xf>
    <xf numFmtId="49" fontId="25" fillId="0" borderId="22" xfId="0" applyNumberFormat="1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horizontal="center" vertical="center" wrapText="1"/>
    </xf>
    <xf numFmtId="4" fontId="25" fillId="0" borderId="22" xfId="0" applyNumberFormat="1" applyFont="1" applyFill="1" applyBorder="1" applyAlignment="1">
      <alignment vertical="center"/>
    </xf>
    <xf numFmtId="0" fontId="38" fillId="0" borderId="0" xfId="0" applyFont="1" applyFill="1"/>
    <xf numFmtId="0" fontId="0" fillId="0" borderId="0" xfId="0" applyFill="1"/>
    <xf numFmtId="0" fontId="30" fillId="0" borderId="0" xfId="0" applyFont="1" applyFill="1"/>
    <xf numFmtId="167" fontId="26" fillId="0" borderId="22" xfId="0" applyNumberFormat="1" applyFont="1" applyFill="1" applyBorder="1" applyAlignment="1">
      <alignment vertical="center"/>
    </xf>
    <xf numFmtId="0" fontId="32" fillId="0" borderId="23" xfId="0" applyFont="1" applyFill="1" applyBorder="1" applyAlignment="1">
      <alignment horizontal="left" vertical="center" wrapText="1"/>
    </xf>
    <xf numFmtId="4" fontId="26" fillId="0" borderId="22" xfId="0" applyNumberFormat="1" applyFont="1" applyFill="1" applyBorder="1" applyAlignment="1">
      <alignment vertical="center"/>
    </xf>
    <xf numFmtId="0" fontId="26" fillId="0" borderId="22" xfId="0" applyFont="1" applyFill="1" applyBorder="1" applyAlignment="1">
      <alignment horizontal="center" vertical="center"/>
    </xf>
    <xf numFmtId="49" fontId="26" fillId="0" borderId="22" xfId="0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22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/>
    </xf>
    <xf numFmtId="0" fontId="27" fillId="0" borderId="0" xfId="0" applyFont="1" applyFill="1"/>
    <xf numFmtId="0" fontId="29" fillId="0" borderId="0" xfId="0" applyFont="1" applyFill="1"/>
    <xf numFmtId="0" fontId="31" fillId="0" borderId="0" xfId="0" applyFont="1" applyFill="1"/>
    <xf numFmtId="0" fontId="33" fillId="0" borderId="0" xfId="0" applyFont="1" applyFill="1"/>
    <xf numFmtId="0" fontId="36" fillId="0" borderId="0" xfId="0" applyFont="1" applyFill="1"/>
    <xf numFmtId="4" fontId="27" fillId="0" borderId="0" xfId="0" applyNumberFormat="1" applyFont="1" applyFill="1"/>
    <xf numFmtId="0" fontId="34" fillId="0" borderId="0" xfId="0" applyFont="1" applyFill="1"/>
    <xf numFmtId="0" fontId="35" fillId="0" borderId="0" xfId="0" applyFont="1" applyFill="1"/>
    <xf numFmtId="0" fontId="37" fillId="0" borderId="0" xfId="0" applyFont="1" applyFill="1"/>
    <xf numFmtId="0" fontId="28" fillId="0" borderId="0" xfId="0" applyFont="1" applyFill="1"/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6.950000000000003" customHeight="1" x14ac:dyDescent="0.2">
      <c r="AR2" s="124" t="s">
        <v>5</v>
      </c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S2" s="9" t="s">
        <v>6</v>
      </c>
      <c r="BT2" s="9" t="s">
        <v>7</v>
      </c>
    </row>
    <row r="3" spans="1:74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 x14ac:dyDescent="0.2">
      <c r="B4" s="12"/>
      <c r="D4" s="13" t="s">
        <v>9</v>
      </c>
      <c r="AR4" s="12"/>
      <c r="AS4" s="14" t="s">
        <v>10</v>
      </c>
      <c r="BS4" s="9" t="s">
        <v>11</v>
      </c>
    </row>
    <row r="5" spans="1:74" ht="12" customHeight="1" x14ac:dyDescent="0.2">
      <c r="B5" s="12"/>
      <c r="D5" s="15" t="s">
        <v>12</v>
      </c>
      <c r="K5" s="152" t="s">
        <v>13</v>
      </c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R5" s="12"/>
      <c r="BS5" s="9" t="s">
        <v>6</v>
      </c>
    </row>
    <row r="6" spans="1:74" ht="36.950000000000003" customHeight="1" x14ac:dyDescent="0.2">
      <c r="B6" s="12"/>
      <c r="D6" s="17" t="s">
        <v>14</v>
      </c>
      <c r="K6" s="153" t="s">
        <v>15</v>
      </c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R6" s="12"/>
      <c r="BS6" s="9" t="s">
        <v>6</v>
      </c>
    </row>
    <row r="7" spans="1:74" ht="12" customHeight="1" x14ac:dyDescent="0.2">
      <c r="B7" s="12"/>
      <c r="D7" s="18" t="s">
        <v>16</v>
      </c>
      <c r="K7" s="16" t="s">
        <v>1</v>
      </c>
      <c r="AK7" s="18" t="s">
        <v>17</v>
      </c>
      <c r="AN7" s="16" t="s">
        <v>1</v>
      </c>
      <c r="AR7" s="12"/>
      <c r="BS7" s="9" t="s">
        <v>6</v>
      </c>
    </row>
    <row r="8" spans="1:74" ht="12" customHeight="1" x14ac:dyDescent="0.2">
      <c r="B8" s="12"/>
      <c r="D8" s="18" t="s">
        <v>18</v>
      </c>
      <c r="K8" s="16" t="s">
        <v>19</v>
      </c>
      <c r="AK8" s="18" t="s">
        <v>20</v>
      </c>
      <c r="AN8" s="16" t="s">
        <v>21</v>
      </c>
      <c r="AR8" s="12"/>
      <c r="BS8" s="9" t="s">
        <v>6</v>
      </c>
    </row>
    <row r="9" spans="1:74" ht="14.45" customHeight="1" x14ac:dyDescent="0.2">
      <c r="B9" s="12"/>
      <c r="AR9" s="12"/>
      <c r="BS9" s="9" t="s">
        <v>6</v>
      </c>
    </row>
    <row r="10" spans="1:74" ht="12" customHeight="1" x14ac:dyDescent="0.2">
      <c r="B10" s="12"/>
      <c r="D10" s="18" t="s">
        <v>22</v>
      </c>
      <c r="AK10" s="18" t="s">
        <v>23</v>
      </c>
      <c r="AN10" s="16" t="s">
        <v>1</v>
      </c>
      <c r="AR10" s="12"/>
      <c r="BS10" s="9" t="s">
        <v>6</v>
      </c>
    </row>
    <row r="11" spans="1:74" ht="18.399999999999999" customHeight="1" x14ac:dyDescent="0.2">
      <c r="B11" s="12"/>
      <c r="E11" s="16" t="s">
        <v>24</v>
      </c>
      <c r="AK11" s="18" t="s">
        <v>25</v>
      </c>
      <c r="AN11" s="16" t="s">
        <v>1</v>
      </c>
      <c r="AR11" s="12"/>
      <c r="BS11" s="9" t="s">
        <v>6</v>
      </c>
    </row>
    <row r="12" spans="1:74" ht="6.95" customHeight="1" x14ac:dyDescent="0.2">
      <c r="B12" s="12"/>
      <c r="AR12" s="12"/>
      <c r="BS12" s="9" t="s">
        <v>6</v>
      </c>
    </row>
    <row r="13" spans="1:74" ht="12" customHeight="1" x14ac:dyDescent="0.2">
      <c r="B13" s="12"/>
      <c r="D13" s="18" t="s">
        <v>26</v>
      </c>
      <c r="AK13" s="18" t="s">
        <v>23</v>
      </c>
      <c r="AN13" s="16" t="s">
        <v>1</v>
      </c>
      <c r="AR13" s="12"/>
      <c r="BS13" s="9" t="s">
        <v>6</v>
      </c>
    </row>
    <row r="14" spans="1:74" ht="12.75" x14ac:dyDescent="0.2">
      <c r="B14" s="12"/>
      <c r="E14" s="16" t="s">
        <v>27</v>
      </c>
      <c r="AK14" s="18" t="s">
        <v>25</v>
      </c>
      <c r="AN14" s="16" t="s">
        <v>1</v>
      </c>
      <c r="AR14" s="12"/>
      <c r="BS14" s="9" t="s">
        <v>6</v>
      </c>
    </row>
    <row r="15" spans="1:74" ht="6.95" customHeight="1" x14ac:dyDescent="0.2">
      <c r="B15" s="12"/>
      <c r="AR15" s="12"/>
      <c r="BS15" s="9" t="s">
        <v>3</v>
      </c>
    </row>
    <row r="16" spans="1:74" ht="12" customHeight="1" x14ac:dyDescent="0.2">
      <c r="B16" s="12"/>
      <c r="D16" s="18" t="s">
        <v>28</v>
      </c>
      <c r="AK16" s="18" t="s">
        <v>23</v>
      </c>
      <c r="AN16" s="16" t="s">
        <v>1</v>
      </c>
      <c r="AR16" s="12"/>
      <c r="BS16" s="9" t="s">
        <v>3</v>
      </c>
    </row>
    <row r="17" spans="2:71" ht="18.399999999999999" customHeight="1" x14ac:dyDescent="0.2">
      <c r="B17" s="12"/>
      <c r="E17" s="16" t="s">
        <v>24</v>
      </c>
      <c r="AK17" s="18" t="s">
        <v>25</v>
      </c>
      <c r="AN17" s="16" t="s">
        <v>1</v>
      </c>
      <c r="AR17" s="12"/>
      <c r="BS17" s="9" t="s">
        <v>29</v>
      </c>
    </row>
    <row r="18" spans="2:71" ht="6.95" customHeight="1" x14ac:dyDescent="0.2">
      <c r="B18" s="12"/>
      <c r="AR18" s="12"/>
      <c r="BS18" s="9" t="s">
        <v>6</v>
      </c>
    </row>
    <row r="19" spans="2:71" ht="12" customHeight="1" x14ac:dyDescent="0.2">
      <c r="B19" s="12"/>
      <c r="D19" s="18" t="s">
        <v>30</v>
      </c>
      <c r="AK19" s="18" t="s">
        <v>23</v>
      </c>
      <c r="AN19" s="16" t="s">
        <v>1</v>
      </c>
      <c r="AR19" s="12"/>
      <c r="BS19" s="9" t="s">
        <v>6</v>
      </c>
    </row>
    <row r="20" spans="2:71" ht="18.399999999999999" customHeight="1" x14ac:dyDescent="0.2">
      <c r="B20" s="12"/>
      <c r="E20" s="16" t="s">
        <v>24</v>
      </c>
      <c r="AK20" s="18" t="s">
        <v>25</v>
      </c>
      <c r="AN20" s="16" t="s">
        <v>1</v>
      </c>
      <c r="AR20" s="12"/>
      <c r="BS20" s="9" t="s">
        <v>29</v>
      </c>
    </row>
    <row r="21" spans="2:71" ht="6.95" customHeight="1" x14ac:dyDescent="0.2">
      <c r="B21" s="12"/>
      <c r="AR21" s="12"/>
    </row>
    <row r="22" spans="2:71" ht="12" customHeight="1" x14ac:dyDescent="0.2">
      <c r="B22" s="12"/>
      <c r="D22" s="18" t="s">
        <v>31</v>
      </c>
      <c r="AR22" s="12"/>
    </row>
    <row r="23" spans="2:71" ht="16.5" customHeight="1" x14ac:dyDescent="0.2">
      <c r="B23" s="12"/>
      <c r="E23" s="154" t="s">
        <v>1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R23" s="12"/>
    </row>
    <row r="24" spans="2:71" ht="6.95" customHeight="1" x14ac:dyDescent="0.2">
      <c r="B24" s="12"/>
      <c r="AR24" s="12"/>
    </row>
    <row r="25" spans="2:71" ht="6.95" customHeight="1" x14ac:dyDescent="0.2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</row>
    <row r="26" spans="2:71" s="1" customFormat="1" ht="25.9" customHeight="1" x14ac:dyDescent="0.2">
      <c r="B26" s="21"/>
      <c r="D26" s="22" t="s">
        <v>32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55" t="e">
        <f>ROUND(AG94,2)</f>
        <v>#REF!</v>
      </c>
      <c r="AL26" s="156"/>
      <c r="AM26" s="156"/>
      <c r="AN26" s="156"/>
      <c r="AO26" s="156"/>
      <c r="AR26" s="21"/>
    </row>
    <row r="27" spans="2:71" s="1" customFormat="1" ht="6.95" customHeight="1" x14ac:dyDescent="0.2">
      <c r="B27" s="21"/>
      <c r="AR27" s="21"/>
    </row>
    <row r="28" spans="2:71" s="1" customFormat="1" ht="12.75" x14ac:dyDescent="0.2">
      <c r="B28" s="21"/>
      <c r="L28" s="157" t="s">
        <v>33</v>
      </c>
      <c r="M28" s="157"/>
      <c r="N28" s="157"/>
      <c r="O28" s="157"/>
      <c r="P28" s="157"/>
      <c r="W28" s="157" t="s">
        <v>34</v>
      </c>
      <c r="X28" s="157"/>
      <c r="Y28" s="157"/>
      <c r="Z28" s="157"/>
      <c r="AA28" s="157"/>
      <c r="AB28" s="157"/>
      <c r="AC28" s="157"/>
      <c r="AD28" s="157"/>
      <c r="AE28" s="157"/>
      <c r="AK28" s="157" t="s">
        <v>35</v>
      </c>
      <c r="AL28" s="157"/>
      <c r="AM28" s="157"/>
      <c r="AN28" s="157"/>
      <c r="AO28" s="157"/>
      <c r="AR28" s="21"/>
    </row>
    <row r="29" spans="2:71" s="2" customFormat="1" ht="14.45" customHeight="1" x14ac:dyDescent="0.2">
      <c r="B29" s="24"/>
      <c r="D29" s="18" t="s">
        <v>36</v>
      </c>
      <c r="F29" s="18" t="s">
        <v>37</v>
      </c>
      <c r="L29" s="142">
        <v>0.21</v>
      </c>
      <c r="M29" s="141"/>
      <c r="N29" s="141"/>
      <c r="O29" s="141"/>
      <c r="P29" s="141"/>
      <c r="W29" s="140" t="e">
        <f>ROUND(AZ94, 2)</f>
        <v>#REF!</v>
      </c>
      <c r="X29" s="141"/>
      <c r="Y29" s="141"/>
      <c r="Z29" s="141"/>
      <c r="AA29" s="141"/>
      <c r="AB29" s="141"/>
      <c r="AC29" s="141"/>
      <c r="AD29" s="141"/>
      <c r="AE29" s="141"/>
      <c r="AK29" s="140" t="e">
        <f>ROUND(AV94, 2)</f>
        <v>#REF!</v>
      </c>
      <c r="AL29" s="141"/>
      <c r="AM29" s="141"/>
      <c r="AN29" s="141"/>
      <c r="AO29" s="141"/>
      <c r="AR29" s="24"/>
    </row>
    <row r="30" spans="2:71" s="2" customFormat="1" ht="14.45" customHeight="1" x14ac:dyDescent="0.2">
      <c r="B30" s="24"/>
      <c r="F30" s="18" t="s">
        <v>38</v>
      </c>
      <c r="L30" s="142">
        <v>0.15</v>
      </c>
      <c r="M30" s="141"/>
      <c r="N30" s="141"/>
      <c r="O30" s="141"/>
      <c r="P30" s="141"/>
      <c r="W30" s="140" t="e">
        <f>ROUND(BA94, 2)</f>
        <v>#REF!</v>
      </c>
      <c r="X30" s="141"/>
      <c r="Y30" s="141"/>
      <c r="Z30" s="141"/>
      <c r="AA30" s="141"/>
      <c r="AB30" s="141"/>
      <c r="AC30" s="141"/>
      <c r="AD30" s="141"/>
      <c r="AE30" s="141"/>
      <c r="AK30" s="140" t="e">
        <f>ROUND(AW94, 2)</f>
        <v>#REF!</v>
      </c>
      <c r="AL30" s="141"/>
      <c r="AM30" s="141"/>
      <c r="AN30" s="141"/>
      <c r="AO30" s="141"/>
      <c r="AR30" s="24"/>
    </row>
    <row r="31" spans="2:71" s="2" customFormat="1" ht="14.45" hidden="1" customHeight="1" x14ac:dyDescent="0.2">
      <c r="B31" s="24"/>
      <c r="F31" s="18" t="s">
        <v>39</v>
      </c>
      <c r="L31" s="142">
        <v>0.21</v>
      </c>
      <c r="M31" s="141"/>
      <c r="N31" s="141"/>
      <c r="O31" s="141"/>
      <c r="P31" s="141"/>
      <c r="W31" s="140" t="e">
        <f>ROUND(BB94, 2)</f>
        <v>#REF!</v>
      </c>
      <c r="X31" s="141"/>
      <c r="Y31" s="141"/>
      <c r="Z31" s="141"/>
      <c r="AA31" s="141"/>
      <c r="AB31" s="141"/>
      <c r="AC31" s="141"/>
      <c r="AD31" s="141"/>
      <c r="AE31" s="141"/>
      <c r="AK31" s="140">
        <v>0</v>
      </c>
      <c r="AL31" s="141"/>
      <c r="AM31" s="141"/>
      <c r="AN31" s="141"/>
      <c r="AO31" s="141"/>
      <c r="AR31" s="24"/>
    </row>
    <row r="32" spans="2:71" s="2" customFormat="1" ht="14.45" hidden="1" customHeight="1" x14ac:dyDescent="0.2">
      <c r="B32" s="24"/>
      <c r="F32" s="18" t="s">
        <v>40</v>
      </c>
      <c r="L32" s="142">
        <v>0.15</v>
      </c>
      <c r="M32" s="141"/>
      <c r="N32" s="141"/>
      <c r="O32" s="141"/>
      <c r="P32" s="141"/>
      <c r="W32" s="140" t="e">
        <f>ROUND(BC94, 2)</f>
        <v>#REF!</v>
      </c>
      <c r="X32" s="141"/>
      <c r="Y32" s="141"/>
      <c r="Z32" s="141"/>
      <c r="AA32" s="141"/>
      <c r="AB32" s="141"/>
      <c r="AC32" s="141"/>
      <c r="AD32" s="141"/>
      <c r="AE32" s="141"/>
      <c r="AK32" s="140">
        <v>0</v>
      </c>
      <c r="AL32" s="141"/>
      <c r="AM32" s="141"/>
      <c r="AN32" s="141"/>
      <c r="AO32" s="141"/>
      <c r="AR32" s="24"/>
    </row>
    <row r="33" spans="2:44" s="2" customFormat="1" ht="14.45" hidden="1" customHeight="1" x14ac:dyDescent="0.2">
      <c r="B33" s="24"/>
      <c r="F33" s="18" t="s">
        <v>41</v>
      </c>
      <c r="L33" s="142">
        <v>0</v>
      </c>
      <c r="M33" s="141"/>
      <c r="N33" s="141"/>
      <c r="O33" s="141"/>
      <c r="P33" s="141"/>
      <c r="W33" s="140" t="e">
        <f>ROUND(BD94, 2)</f>
        <v>#REF!</v>
      </c>
      <c r="X33" s="141"/>
      <c r="Y33" s="141"/>
      <c r="Z33" s="141"/>
      <c r="AA33" s="141"/>
      <c r="AB33" s="141"/>
      <c r="AC33" s="141"/>
      <c r="AD33" s="141"/>
      <c r="AE33" s="141"/>
      <c r="AK33" s="140">
        <v>0</v>
      </c>
      <c r="AL33" s="141"/>
      <c r="AM33" s="141"/>
      <c r="AN33" s="141"/>
      <c r="AO33" s="141"/>
      <c r="AR33" s="24"/>
    </row>
    <row r="34" spans="2:44" s="1" customFormat="1" ht="6.95" customHeight="1" x14ac:dyDescent="0.2">
      <c r="B34" s="21"/>
      <c r="AR34" s="21"/>
    </row>
    <row r="35" spans="2:44" s="1" customFormat="1" ht="25.9" customHeight="1" x14ac:dyDescent="0.2">
      <c r="B35" s="21"/>
      <c r="C35" s="25"/>
      <c r="D35" s="26" t="s">
        <v>42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43</v>
      </c>
      <c r="U35" s="27"/>
      <c r="V35" s="27"/>
      <c r="W35" s="27"/>
      <c r="X35" s="143" t="s">
        <v>44</v>
      </c>
      <c r="Y35" s="144"/>
      <c r="Z35" s="144"/>
      <c r="AA35" s="144"/>
      <c r="AB35" s="144"/>
      <c r="AC35" s="27"/>
      <c r="AD35" s="27"/>
      <c r="AE35" s="27"/>
      <c r="AF35" s="27"/>
      <c r="AG35" s="27"/>
      <c r="AH35" s="27"/>
      <c r="AI35" s="27"/>
      <c r="AJ35" s="27"/>
      <c r="AK35" s="145" t="e">
        <f>SUM(AK26:AK33)</f>
        <v>#REF!</v>
      </c>
      <c r="AL35" s="144"/>
      <c r="AM35" s="144"/>
      <c r="AN35" s="144"/>
      <c r="AO35" s="146"/>
      <c r="AP35" s="25"/>
      <c r="AQ35" s="25"/>
      <c r="AR35" s="21"/>
    </row>
    <row r="36" spans="2:44" s="1" customFormat="1" ht="6.95" customHeight="1" x14ac:dyDescent="0.2">
      <c r="B36" s="21"/>
      <c r="AR36" s="21"/>
    </row>
    <row r="37" spans="2:44" s="1" customFormat="1" ht="14.45" customHeight="1" x14ac:dyDescent="0.2">
      <c r="B37" s="21"/>
      <c r="AR37" s="21"/>
    </row>
    <row r="38" spans="2:44" ht="14.45" customHeight="1" x14ac:dyDescent="0.2">
      <c r="B38" s="12"/>
      <c r="AR38" s="12"/>
    </row>
    <row r="39" spans="2:44" ht="14.45" customHeight="1" x14ac:dyDescent="0.2">
      <c r="B39" s="12"/>
      <c r="AR39" s="12"/>
    </row>
    <row r="40" spans="2:44" ht="14.45" customHeight="1" x14ac:dyDescent="0.2">
      <c r="B40" s="12"/>
      <c r="AR40" s="12"/>
    </row>
    <row r="41" spans="2:44" ht="14.45" customHeight="1" x14ac:dyDescent="0.2">
      <c r="B41" s="12"/>
      <c r="AR41" s="12"/>
    </row>
    <row r="42" spans="2:44" ht="14.45" customHeight="1" x14ac:dyDescent="0.2">
      <c r="B42" s="12"/>
      <c r="AR42" s="12"/>
    </row>
    <row r="43" spans="2:44" ht="14.45" customHeight="1" x14ac:dyDescent="0.2">
      <c r="B43" s="12"/>
      <c r="AR43" s="12"/>
    </row>
    <row r="44" spans="2:44" ht="14.45" customHeight="1" x14ac:dyDescent="0.2">
      <c r="B44" s="12"/>
      <c r="AR44" s="12"/>
    </row>
    <row r="45" spans="2:44" ht="14.45" customHeight="1" x14ac:dyDescent="0.2">
      <c r="B45" s="12"/>
      <c r="AR45" s="12"/>
    </row>
    <row r="46" spans="2:44" ht="14.45" customHeight="1" x14ac:dyDescent="0.2">
      <c r="B46" s="12"/>
      <c r="AR46" s="12"/>
    </row>
    <row r="47" spans="2:44" ht="14.45" customHeight="1" x14ac:dyDescent="0.2">
      <c r="B47" s="12"/>
      <c r="AR47" s="12"/>
    </row>
    <row r="48" spans="2:44" ht="14.45" customHeight="1" x14ac:dyDescent="0.2">
      <c r="B48" s="12"/>
      <c r="AR48" s="12"/>
    </row>
    <row r="49" spans="2:44" s="1" customFormat="1" ht="14.45" customHeight="1" x14ac:dyDescent="0.2">
      <c r="B49" s="21"/>
      <c r="D49" s="29" t="s">
        <v>45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">
        <v>46</v>
      </c>
      <c r="AI49" s="30"/>
      <c r="AJ49" s="30"/>
      <c r="AK49" s="30"/>
      <c r="AL49" s="30"/>
      <c r="AM49" s="30"/>
      <c r="AN49" s="30"/>
      <c r="AO49" s="30"/>
      <c r="AR49" s="21"/>
    </row>
    <row r="50" spans="2:44" x14ac:dyDescent="0.2">
      <c r="B50" s="12"/>
      <c r="AR50" s="12"/>
    </row>
    <row r="51" spans="2:44" x14ac:dyDescent="0.2">
      <c r="B51" s="12"/>
      <c r="AR51" s="12"/>
    </row>
    <row r="52" spans="2:44" x14ac:dyDescent="0.2">
      <c r="B52" s="12"/>
      <c r="AR52" s="12"/>
    </row>
    <row r="53" spans="2:44" x14ac:dyDescent="0.2">
      <c r="B53" s="12"/>
      <c r="AR53" s="12"/>
    </row>
    <row r="54" spans="2:44" x14ac:dyDescent="0.2">
      <c r="B54" s="12"/>
      <c r="AR54" s="12"/>
    </row>
    <row r="55" spans="2:44" x14ac:dyDescent="0.2">
      <c r="B55" s="12"/>
      <c r="AR55" s="12"/>
    </row>
    <row r="56" spans="2:44" x14ac:dyDescent="0.2">
      <c r="B56" s="12"/>
      <c r="AR56" s="12"/>
    </row>
    <row r="57" spans="2:44" x14ac:dyDescent="0.2">
      <c r="B57" s="12"/>
      <c r="AR57" s="12"/>
    </row>
    <row r="58" spans="2:44" x14ac:dyDescent="0.2">
      <c r="B58" s="12"/>
      <c r="AR58" s="12"/>
    </row>
    <row r="59" spans="2:44" x14ac:dyDescent="0.2">
      <c r="B59" s="12"/>
      <c r="AR59" s="12"/>
    </row>
    <row r="60" spans="2:44" s="1" customFormat="1" ht="12.75" x14ac:dyDescent="0.2">
      <c r="B60" s="21"/>
      <c r="D60" s="31" t="s">
        <v>47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1" t="s">
        <v>48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1" t="s">
        <v>47</v>
      </c>
      <c r="AI60" s="23"/>
      <c r="AJ60" s="23"/>
      <c r="AK60" s="23"/>
      <c r="AL60" s="23"/>
      <c r="AM60" s="31" t="s">
        <v>48</v>
      </c>
      <c r="AN60" s="23"/>
      <c r="AO60" s="23"/>
      <c r="AR60" s="21"/>
    </row>
    <row r="61" spans="2:44" x14ac:dyDescent="0.2">
      <c r="B61" s="12"/>
      <c r="AR61" s="12"/>
    </row>
    <row r="62" spans="2:44" x14ac:dyDescent="0.2">
      <c r="B62" s="12"/>
      <c r="AR62" s="12"/>
    </row>
    <row r="63" spans="2:44" x14ac:dyDescent="0.2">
      <c r="B63" s="12"/>
      <c r="AR63" s="12"/>
    </row>
    <row r="64" spans="2:44" s="1" customFormat="1" ht="12.75" x14ac:dyDescent="0.2">
      <c r="B64" s="21"/>
      <c r="D64" s="29" t="s">
        <v>49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29" t="s">
        <v>50</v>
      </c>
      <c r="AI64" s="30"/>
      <c r="AJ64" s="30"/>
      <c r="AK64" s="30"/>
      <c r="AL64" s="30"/>
      <c r="AM64" s="30"/>
      <c r="AN64" s="30"/>
      <c r="AO64" s="30"/>
      <c r="AR64" s="21"/>
    </row>
    <row r="65" spans="2:44" x14ac:dyDescent="0.2">
      <c r="B65" s="12"/>
      <c r="AR65" s="12"/>
    </row>
    <row r="66" spans="2:44" x14ac:dyDescent="0.2">
      <c r="B66" s="12"/>
      <c r="AR66" s="12"/>
    </row>
    <row r="67" spans="2:44" x14ac:dyDescent="0.2">
      <c r="B67" s="12"/>
      <c r="AR67" s="12"/>
    </row>
    <row r="68" spans="2:44" x14ac:dyDescent="0.2">
      <c r="B68" s="12"/>
      <c r="AR68" s="12"/>
    </row>
    <row r="69" spans="2:44" x14ac:dyDescent="0.2">
      <c r="B69" s="12"/>
      <c r="AR69" s="12"/>
    </row>
    <row r="70" spans="2:44" x14ac:dyDescent="0.2">
      <c r="B70" s="12"/>
      <c r="AR70" s="12"/>
    </row>
    <row r="71" spans="2:44" x14ac:dyDescent="0.2">
      <c r="B71" s="12"/>
      <c r="AR71" s="12"/>
    </row>
    <row r="72" spans="2:44" x14ac:dyDescent="0.2">
      <c r="B72" s="12"/>
      <c r="AR72" s="12"/>
    </row>
    <row r="73" spans="2:44" x14ac:dyDescent="0.2">
      <c r="B73" s="12"/>
      <c r="AR73" s="12"/>
    </row>
    <row r="74" spans="2:44" x14ac:dyDescent="0.2">
      <c r="B74" s="12"/>
      <c r="AR74" s="12"/>
    </row>
    <row r="75" spans="2:44" s="1" customFormat="1" ht="12.75" x14ac:dyDescent="0.2">
      <c r="B75" s="21"/>
      <c r="D75" s="31" t="s">
        <v>47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1" t="s">
        <v>48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1" t="s">
        <v>47</v>
      </c>
      <c r="AI75" s="23"/>
      <c r="AJ75" s="23"/>
      <c r="AK75" s="23"/>
      <c r="AL75" s="23"/>
      <c r="AM75" s="31" t="s">
        <v>48</v>
      </c>
      <c r="AN75" s="23"/>
      <c r="AO75" s="23"/>
      <c r="AR75" s="21"/>
    </row>
    <row r="76" spans="2:44" s="1" customFormat="1" x14ac:dyDescent="0.2">
      <c r="B76" s="21"/>
      <c r="AR76" s="21"/>
    </row>
    <row r="77" spans="2:44" s="1" customFormat="1" ht="6.95" customHeight="1" x14ac:dyDescent="0.2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21"/>
    </row>
    <row r="81" spans="1:90" s="1" customFormat="1" ht="6.95" customHeight="1" x14ac:dyDescent="0.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21"/>
    </row>
    <row r="82" spans="1:90" s="1" customFormat="1" ht="24.95" customHeight="1" x14ac:dyDescent="0.2">
      <c r="B82" s="21"/>
      <c r="C82" s="13" t="s">
        <v>51</v>
      </c>
      <c r="AR82" s="21"/>
    </row>
    <row r="83" spans="1:90" s="1" customFormat="1" ht="6.95" customHeight="1" x14ac:dyDescent="0.2">
      <c r="B83" s="21"/>
      <c r="AR83" s="21"/>
    </row>
    <row r="84" spans="1:90" s="3" customFormat="1" ht="12" customHeight="1" x14ac:dyDescent="0.2">
      <c r="B84" s="36"/>
      <c r="C84" s="18" t="s">
        <v>12</v>
      </c>
      <c r="L84" s="3" t="str">
        <f>K5</f>
        <v>Mostek1</v>
      </c>
      <c r="AR84" s="36"/>
    </row>
    <row r="85" spans="1:90" s="4" customFormat="1" ht="36.950000000000003" customHeight="1" x14ac:dyDescent="0.2">
      <c r="B85" s="37"/>
      <c r="C85" s="38" t="s">
        <v>14</v>
      </c>
      <c r="L85" s="131" t="str">
        <f>K6</f>
        <v>Mostek  Kačor</v>
      </c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R85" s="37"/>
    </row>
    <row r="86" spans="1:90" s="1" customFormat="1" ht="6.95" customHeight="1" x14ac:dyDescent="0.2">
      <c r="B86" s="21"/>
      <c r="AR86" s="21"/>
    </row>
    <row r="87" spans="1:90" s="1" customFormat="1" ht="12" customHeight="1" x14ac:dyDescent="0.2">
      <c r="B87" s="21"/>
      <c r="C87" s="18" t="s">
        <v>18</v>
      </c>
      <c r="L87" s="39" t="str">
        <f>IF(K8="","",K8)</f>
        <v>Těrlicko</v>
      </c>
      <c r="AI87" s="18" t="s">
        <v>20</v>
      </c>
      <c r="AM87" s="133" t="str">
        <f>IF(AN8= "","",AN8)</f>
        <v>11. 1. 2022</v>
      </c>
      <c r="AN87" s="133"/>
      <c r="AR87" s="21"/>
    </row>
    <row r="88" spans="1:90" s="1" customFormat="1" ht="6.95" customHeight="1" x14ac:dyDescent="0.2">
      <c r="B88" s="21"/>
      <c r="AR88" s="21"/>
    </row>
    <row r="89" spans="1:90" s="1" customFormat="1" ht="15.2" customHeight="1" x14ac:dyDescent="0.2">
      <c r="B89" s="21"/>
      <c r="C89" s="18" t="s">
        <v>22</v>
      </c>
      <c r="L89" s="3" t="str">
        <f>IF(E11= "","",E11)</f>
        <v xml:space="preserve"> </v>
      </c>
      <c r="AI89" s="18" t="s">
        <v>28</v>
      </c>
      <c r="AM89" s="134" t="str">
        <f>IF(E17="","",E17)</f>
        <v xml:space="preserve"> </v>
      </c>
      <c r="AN89" s="135"/>
      <c r="AO89" s="135"/>
      <c r="AP89" s="135"/>
      <c r="AR89" s="21"/>
      <c r="AS89" s="136" t="s">
        <v>52</v>
      </c>
      <c r="AT89" s="137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5.2" customHeight="1" x14ac:dyDescent="0.2">
      <c r="B90" s="21"/>
      <c r="C90" s="18" t="s">
        <v>26</v>
      </c>
      <c r="L90" s="3" t="str">
        <f>IF(E14="","",E14)</f>
        <v>Silesia  cargo</v>
      </c>
      <c r="AI90" s="18" t="s">
        <v>30</v>
      </c>
      <c r="AM90" s="134" t="str">
        <f>IF(E20="","",E20)</f>
        <v xml:space="preserve"> </v>
      </c>
      <c r="AN90" s="135"/>
      <c r="AO90" s="135"/>
      <c r="AP90" s="135"/>
      <c r="AR90" s="21"/>
      <c r="AS90" s="138"/>
      <c r="AT90" s="139"/>
      <c r="BD90" s="43"/>
    </row>
    <row r="91" spans="1:90" s="1" customFormat="1" ht="10.9" customHeight="1" x14ac:dyDescent="0.2">
      <c r="B91" s="21"/>
      <c r="AR91" s="21"/>
      <c r="AS91" s="138"/>
      <c r="AT91" s="139"/>
      <c r="BD91" s="43"/>
    </row>
    <row r="92" spans="1:90" s="1" customFormat="1" ht="29.25" customHeight="1" x14ac:dyDescent="0.2">
      <c r="B92" s="21"/>
      <c r="C92" s="126" t="s">
        <v>53</v>
      </c>
      <c r="D92" s="127"/>
      <c r="E92" s="127"/>
      <c r="F92" s="127"/>
      <c r="G92" s="127"/>
      <c r="H92" s="44"/>
      <c r="I92" s="128" t="s">
        <v>54</v>
      </c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F92" s="127"/>
      <c r="AG92" s="129" t="s">
        <v>55</v>
      </c>
      <c r="AH92" s="127"/>
      <c r="AI92" s="127"/>
      <c r="AJ92" s="127"/>
      <c r="AK92" s="127"/>
      <c r="AL92" s="127"/>
      <c r="AM92" s="127"/>
      <c r="AN92" s="128" t="s">
        <v>56</v>
      </c>
      <c r="AO92" s="127"/>
      <c r="AP92" s="130"/>
      <c r="AQ92" s="45" t="s">
        <v>57</v>
      </c>
      <c r="AR92" s="21"/>
      <c r="AS92" s="46" t="s">
        <v>58</v>
      </c>
      <c r="AT92" s="47" t="s">
        <v>59</v>
      </c>
      <c r="AU92" s="47" t="s">
        <v>60</v>
      </c>
      <c r="AV92" s="47" t="s">
        <v>61</v>
      </c>
      <c r="AW92" s="47" t="s">
        <v>62</v>
      </c>
      <c r="AX92" s="47" t="s">
        <v>63</v>
      </c>
      <c r="AY92" s="47" t="s">
        <v>64</v>
      </c>
      <c r="AZ92" s="47" t="s">
        <v>65</v>
      </c>
      <c r="BA92" s="47" t="s">
        <v>66</v>
      </c>
      <c r="BB92" s="47" t="s">
        <v>67</v>
      </c>
      <c r="BC92" s="47" t="s">
        <v>68</v>
      </c>
      <c r="BD92" s="48" t="s">
        <v>69</v>
      </c>
    </row>
    <row r="93" spans="1:90" s="1" customFormat="1" ht="10.9" customHeight="1" x14ac:dyDescent="0.2">
      <c r="B93" s="21"/>
      <c r="AR93" s="21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32.450000000000003" customHeight="1" x14ac:dyDescent="0.2">
      <c r="B94" s="50"/>
      <c r="C94" s="51" t="s">
        <v>70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150" t="e">
        <f>ROUND(AG95,2)</f>
        <v>#REF!</v>
      </c>
      <c r="AH94" s="150"/>
      <c r="AI94" s="150"/>
      <c r="AJ94" s="150"/>
      <c r="AK94" s="150"/>
      <c r="AL94" s="150"/>
      <c r="AM94" s="150"/>
      <c r="AN94" s="151" t="e">
        <f>SUM(AG94,AT94)</f>
        <v>#REF!</v>
      </c>
      <c r="AO94" s="151"/>
      <c r="AP94" s="151"/>
      <c r="AQ94" s="53" t="s">
        <v>1</v>
      </c>
      <c r="AR94" s="50"/>
      <c r="AS94" s="54">
        <f>ROUND(AS95,2)</f>
        <v>0</v>
      </c>
      <c r="AT94" s="55" t="e">
        <f>ROUND(SUM(AV94:AW94),2)</f>
        <v>#REF!</v>
      </c>
      <c r="AU94" s="56" t="e">
        <f>ROUND(AU95,5)</f>
        <v>#REF!</v>
      </c>
      <c r="AV94" s="55" t="e">
        <f>ROUND(AZ94*L29,2)</f>
        <v>#REF!</v>
      </c>
      <c r="AW94" s="55" t="e">
        <f>ROUND(BA94*L30,2)</f>
        <v>#REF!</v>
      </c>
      <c r="AX94" s="55" t="e">
        <f>ROUND(BB94*L29,2)</f>
        <v>#REF!</v>
      </c>
      <c r="AY94" s="55" t="e">
        <f>ROUND(BC94*L30,2)</f>
        <v>#REF!</v>
      </c>
      <c r="AZ94" s="55" t="e">
        <f>ROUND(AZ95,2)</f>
        <v>#REF!</v>
      </c>
      <c r="BA94" s="55" t="e">
        <f>ROUND(BA95,2)</f>
        <v>#REF!</v>
      </c>
      <c r="BB94" s="55" t="e">
        <f>ROUND(BB95,2)</f>
        <v>#REF!</v>
      </c>
      <c r="BC94" s="55" t="e">
        <f>ROUND(BC95,2)</f>
        <v>#REF!</v>
      </c>
      <c r="BD94" s="57" t="e">
        <f>ROUND(BD95,2)</f>
        <v>#REF!</v>
      </c>
      <c r="BS94" s="58" t="s">
        <v>71</v>
      </c>
      <c r="BT94" s="58" t="s">
        <v>72</v>
      </c>
      <c r="BV94" s="58" t="s">
        <v>73</v>
      </c>
      <c r="BW94" s="58" t="s">
        <v>4</v>
      </c>
      <c r="BX94" s="58" t="s">
        <v>74</v>
      </c>
      <c r="CL94" s="58" t="s">
        <v>1</v>
      </c>
    </row>
    <row r="95" spans="1:90" s="6" customFormat="1" ht="16.5" customHeight="1" x14ac:dyDescent="0.2">
      <c r="A95" s="59" t="s">
        <v>75</v>
      </c>
      <c r="B95" s="60"/>
      <c r="C95" s="61"/>
      <c r="D95" s="149" t="s">
        <v>13</v>
      </c>
      <c r="E95" s="149"/>
      <c r="F95" s="149"/>
      <c r="G95" s="149"/>
      <c r="H95" s="149"/>
      <c r="I95" s="62"/>
      <c r="J95" s="149" t="s">
        <v>15</v>
      </c>
      <c r="K95" s="149"/>
      <c r="L95" s="149"/>
      <c r="M95" s="149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7" t="e">
        <f>#REF!</f>
        <v>#REF!</v>
      </c>
      <c r="AH95" s="148"/>
      <c r="AI95" s="148"/>
      <c r="AJ95" s="148"/>
      <c r="AK95" s="148"/>
      <c r="AL95" s="148"/>
      <c r="AM95" s="148"/>
      <c r="AN95" s="147" t="e">
        <f>SUM(AG95,AT95)</f>
        <v>#REF!</v>
      </c>
      <c r="AO95" s="148"/>
      <c r="AP95" s="148"/>
      <c r="AQ95" s="63" t="s">
        <v>76</v>
      </c>
      <c r="AR95" s="60"/>
      <c r="AS95" s="64">
        <v>0</v>
      </c>
      <c r="AT95" s="65" t="e">
        <f>ROUND(SUM(AV95:AW95),2)</f>
        <v>#REF!</v>
      </c>
      <c r="AU95" s="66" t="e">
        <f>#REF!</f>
        <v>#REF!</v>
      </c>
      <c r="AV95" s="65" t="e">
        <f>#REF!</f>
        <v>#REF!</v>
      </c>
      <c r="AW95" s="65" t="e">
        <f>#REF!</f>
        <v>#REF!</v>
      </c>
      <c r="AX95" s="65" t="e">
        <f>#REF!</f>
        <v>#REF!</v>
      </c>
      <c r="AY95" s="65" t="e">
        <f>#REF!</f>
        <v>#REF!</v>
      </c>
      <c r="AZ95" s="65" t="e">
        <f>#REF!</f>
        <v>#REF!</v>
      </c>
      <c r="BA95" s="65" t="e">
        <f>#REF!</f>
        <v>#REF!</v>
      </c>
      <c r="BB95" s="65" t="e">
        <f>#REF!</f>
        <v>#REF!</v>
      </c>
      <c r="BC95" s="65" t="e">
        <f>#REF!</f>
        <v>#REF!</v>
      </c>
      <c r="BD95" s="67" t="e">
        <f>#REF!</f>
        <v>#REF!</v>
      </c>
      <c r="BT95" s="68" t="s">
        <v>77</v>
      </c>
      <c r="BU95" s="68" t="s">
        <v>78</v>
      </c>
      <c r="BV95" s="68" t="s">
        <v>73</v>
      </c>
      <c r="BW95" s="68" t="s">
        <v>4</v>
      </c>
      <c r="BX95" s="68" t="s">
        <v>74</v>
      </c>
      <c r="CL95" s="68" t="s">
        <v>1</v>
      </c>
    </row>
    <row r="96" spans="1:90" s="1" customFormat="1" ht="30" customHeight="1" x14ac:dyDescent="0.2">
      <c r="B96" s="21"/>
      <c r="AR96" s="21"/>
    </row>
    <row r="97" spans="2:44" s="1" customFormat="1" ht="6.95" customHeight="1" x14ac:dyDescent="0.2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21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Mostek1 - Mostek  Kačor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tabSelected="1" workbookViewId="0">
      <selection activeCell="R18" sqref="R18"/>
    </sheetView>
  </sheetViews>
  <sheetFormatPr defaultRowHeight="12.75" x14ac:dyDescent="0.2"/>
  <cols>
    <col min="3" max="3" width="15.83203125" customWidth="1"/>
    <col min="4" max="4" width="41" customWidth="1"/>
    <col min="7" max="7" width="12.6640625" bestFit="1" customWidth="1"/>
    <col min="8" max="8" width="17.5" customWidth="1"/>
    <col min="9" max="9" width="16.5" customWidth="1"/>
    <col min="10" max="10" width="13.33203125" style="114" bestFit="1" customWidth="1"/>
    <col min="11" max="20" width="9.33203125" style="103"/>
    <col min="21" max="21" width="24" style="103" customWidth="1"/>
    <col min="22" max="23" width="9.33203125" style="103"/>
  </cols>
  <sheetData>
    <row r="1" spans="1:23" x14ac:dyDescent="0.2">
      <c r="A1" s="35"/>
      <c r="B1" s="35"/>
      <c r="C1" s="35"/>
      <c r="D1" s="35"/>
      <c r="E1" s="35"/>
      <c r="F1" s="35"/>
      <c r="G1" s="35"/>
      <c r="H1" s="35"/>
    </row>
    <row r="2" spans="1:23" ht="18" x14ac:dyDescent="0.2">
      <c r="A2" s="13" t="s">
        <v>80</v>
      </c>
      <c r="B2" s="1"/>
      <c r="C2" s="1"/>
      <c r="D2" s="1"/>
      <c r="E2" s="1"/>
      <c r="F2" s="1"/>
      <c r="G2" s="1"/>
      <c r="H2" s="1"/>
    </row>
    <row r="3" spans="1:23" x14ac:dyDescent="0.2">
      <c r="A3" s="1"/>
      <c r="B3" s="1"/>
      <c r="C3" s="1"/>
      <c r="D3" s="1"/>
      <c r="E3" s="1"/>
      <c r="F3" s="1"/>
      <c r="G3" s="1"/>
      <c r="H3" s="1"/>
    </row>
    <row r="4" spans="1:23" x14ac:dyDescent="0.2">
      <c r="A4" s="18" t="s">
        <v>14</v>
      </c>
      <c r="B4" s="1"/>
      <c r="C4" s="1"/>
      <c r="D4" s="1"/>
      <c r="E4" s="1"/>
      <c r="F4" s="1"/>
      <c r="G4" s="1"/>
      <c r="H4" s="1"/>
      <c r="J4" s="115"/>
    </row>
    <row r="5" spans="1:23" x14ac:dyDescent="0.2">
      <c r="A5" s="1"/>
      <c r="B5" s="1"/>
      <c r="C5" s="131" t="s">
        <v>147</v>
      </c>
      <c r="D5" s="158"/>
      <c r="E5" s="158"/>
      <c r="F5" s="158"/>
      <c r="G5" s="113"/>
      <c r="H5" s="1"/>
      <c r="K5" s="116"/>
    </row>
    <row r="6" spans="1:23" x14ac:dyDescent="0.2">
      <c r="A6" s="1"/>
      <c r="B6" s="1"/>
      <c r="C6" s="1"/>
      <c r="D6" s="1"/>
      <c r="E6" s="1"/>
      <c r="F6" s="1"/>
      <c r="G6" s="1"/>
      <c r="H6" s="1"/>
      <c r="J6" s="115"/>
    </row>
    <row r="7" spans="1:23" x14ac:dyDescent="0.2">
      <c r="A7" s="18" t="s">
        <v>18</v>
      </c>
      <c r="B7" s="1"/>
      <c r="C7" s="1"/>
      <c r="D7" s="16"/>
      <c r="E7" s="1"/>
      <c r="F7" s="1"/>
      <c r="G7" s="18" t="s">
        <v>20</v>
      </c>
      <c r="H7" s="40"/>
      <c r="J7" s="117"/>
    </row>
    <row r="8" spans="1:23" x14ac:dyDescent="0.2">
      <c r="A8" s="1"/>
      <c r="B8" s="1"/>
      <c r="C8" s="1"/>
      <c r="D8" s="1"/>
      <c r="E8" s="1"/>
      <c r="F8" s="1"/>
      <c r="G8" s="1"/>
      <c r="H8" s="1"/>
      <c r="J8" s="118"/>
    </row>
    <row r="9" spans="1:23" x14ac:dyDescent="0.2">
      <c r="A9" s="18" t="s">
        <v>22</v>
      </c>
      <c r="B9" s="1"/>
      <c r="C9" s="1"/>
      <c r="D9" s="16"/>
      <c r="E9" s="1"/>
      <c r="F9" s="1"/>
      <c r="G9" s="18" t="s">
        <v>28</v>
      </c>
      <c r="H9" s="19"/>
    </row>
    <row r="10" spans="1:23" x14ac:dyDescent="0.2">
      <c r="A10" s="18" t="s">
        <v>26</v>
      </c>
      <c r="B10" s="1"/>
      <c r="C10" s="1"/>
      <c r="D10" s="16"/>
      <c r="E10" s="1"/>
      <c r="F10" s="1"/>
      <c r="G10" s="18" t="s">
        <v>30</v>
      </c>
      <c r="H10" s="19"/>
    </row>
    <row r="11" spans="1:23" ht="24" x14ac:dyDescent="0.2">
      <c r="A11" s="69" t="s">
        <v>81</v>
      </c>
      <c r="B11" s="70" t="s">
        <v>57</v>
      </c>
      <c r="C11" s="70" t="s">
        <v>53</v>
      </c>
      <c r="D11" s="70" t="s">
        <v>54</v>
      </c>
      <c r="E11" s="70" t="s">
        <v>82</v>
      </c>
      <c r="F11" s="70" t="s">
        <v>83</v>
      </c>
      <c r="G11" s="70" t="s">
        <v>84</v>
      </c>
      <c r="H11" s="71" t="s">
        <v>79</v>
      </c>
      <c r="I11" s="91" t="s">
        <v>85</v>
      </c>
    </row>
    <row r="12" spans="1:23" ht="15.75" x14ac:dyDescent="0.25">
      <c r="A12" s="51" t="s">
        <v>86</v>
      </c>
      <c r="B12" s="1"/>
      <c r="C12" s="1"/>
      <c r="D12" s="1"/>
      <c r="E12" s="1"/>
      <c r="F12" s="1"/>
      <c r="G12" s="1"/>
      <c r="H12" s="72">
        <f>H13</f>
        <v>154990.93</v>
      </c>
    </row>
    <row r="13" spans="1:23" ht="15" x14ac:dyDescent="0.2">
      <c r="A13" s="7"/>
      <c r="B13" s="73" t="s">
        <v>71</v>
      </c>
      <c r="C13" s="74" t="s">
        <v>87</v>
      </c>
      <c r="D13" s="74" t="s">
        <v>88</v>
      </c>
      <c r="E13" s="7"/>
      <c r="F13" s="7"/>
      <c r="G13" s="7"/>
      <c r="H13" s="75">
        <f>H14+H24+H36+H43+H49+H54</f>
        <v>154990.93</v>
      </c>
      <c r="J13" s="119"/>
    </row>
    <row r="14" spans="1:23" x14ac:dyDescent="0.2">
      <c r="A14" s="7"/>
      <c r="B14" s="73" t="s">
        <v>71</v>
      </c>
      <c r="C14" s="76"/>
      <c r="D14" s="76" t="s">
        <v>135</v>
      </c>
      <c r="E14" s="7"/>
      <c r="F14" s="7"/>
      <c r="G14" s="7"/>
      <c r="H14" s="77">
        <f>SUM(H15:H22)</f>
        <v>59048.36</v>
      </c>
    </row>
    <row r="15" spans="1:23" ht="36" x14ac:dyDescent="0.2">
      <c r="A15" s="78">
        <v>1</v>
      </c>
      <c r="B15" s="78" t="s">
        <v>89</v>
      </c>
      <c r="C15" s="79" t="s">
        <v>126</v>
      </c>
      <c r="D15" s="80" t="s">
        <v>125</v>
      </c>
      <c r="E15" s="81" t="s">
        <v>92</v>
      </c>
      <c r="F15" s="82">
        <v>32</v>
      </c>
      <c r="G15" s="83">
        <v>208</v>
      </c>
      <c r="H15" s="101">
        <f>ROUND(G15*F15,2)</f>
        <v>6656</v>
      </c>
      <c r="I15" s="99" t="s">
        <v>101</v>
      </c>
      <c r="J15" s="115"/>
      <c r="M15" s="120"/>
      <c r="P15" s="121"/>
    </row>
    <row r="16" spans="1:23" ht="24" x14ac:dyDescent="0.2">
      <c r="A16" s="78">
        <v>2</v>
      </c>
      <c r="B16" s="78" t="s">
        <v>89</v>
      </c>
      <c r="C16" s="79" t="s">
        <v>98</v>
      </c>
      <c r="D16" s="80" t="s">
        <v>99</v>
      </c>
      <c r="E16" s="81" t="s">
        <v>92</v>
      </c>
      <c r="F16" s="82">
        <v>32</v>
      </c>
      <c r="G16" s="83">
        <v>76.04610000000001</v>
      </c>
      <c r="H16" s="101">
        <f>ROUND(G16*F16,2)</f>
        <v>2433.48</v>
      </c>
      <c r="I16" s="99" t="s">
        <v>100</v>
      </c>
      <c r="J16" s="104"/>
      <c r="W16" s="120"/>
    </row>
    <row r="17" spans="1:29" ht="36" x14ac:dyDescent="0.2">
      <c r="A17" s="78">
        <v>3</v>
      </c>
      <c r="B17" s="78" t="s">
        <v>89</v>
      </c>
      <c r="C17" s="79" t="s">
        <v>127</v>
      </c>
      <c r="D17" s="80" t="s">
        <v>130</v>
      </c>
      <c r="E17" s="81" t="s">
        <v>90</v>
      </c>
      <c r="F17" s="82">
        <v>46.2</v>
      </c>
      <c r="G17" s="83">
        <v>319</v>
      </c>
      <c r="H17" s="101">
        <f>ROUND(G17*F17,2)</f>
        <v>14737.8</v>
      </c>
      <c r="I17" s="99" t="s">
        <v>101</v>
      </c>
      <c r="J17" s="122"/>
      <c r="Q17" s="120"/>
      <c r="V17" s="102"/>
    </row>
    <row r="18" spans="1:29" ht="36" x14ac:dyDescent="0.2">
      <c r="A18" s="78">
        <v>4</v>
      </c>
      <c r="B18" s="78" t="s">
        <v>89</v>
      </c>
      <c r="C18" s="79" t="s">
        <v>129</v>
      </c>
      <c r="D18" s="80" t="s">
        <v>128</v>
      </c>
      <c r="E18" s="81" t="s">
        <v>93</v>
      </c>
      <c r="F18" s="82">
        <f>46.2*1.2</f>
        <v>55.440000000000005</v>
      </c>
      <c r="G18" s="83">
        <v>14.5</v>
      </c>
      <c r="H18" s="101">
        <f>ROUND(G18*F18,2)</f>
        <v>803.88</v>
      </c>
      <c r="I18" s="99" t="s">
        <v>101</v>
      </c>
      <c r="J18" s="102"/>
      <c r="Q18" s="120"/>
      <c r="V18" s="120"/>
    </row>
    <row r="19" spans="1:29" ht="24" x14ac:dyDescent="0.2">
      <c r="A19" s="85">
        <v>5</v>
      </c>
      <c r="B19" s="85" t="s">
        <v>91</v>
      </c>
      <c r="C19" s="86" t="s">
        <v>96</v>
      </c>
      <c r="D19" s="87" t="s">
        <v>95</v>
      </c>
      <c r="E19" s="88" t="s">
        <v>90</v>
      </c>
      <c r="F19" s="89">
        <v>46.2</v>
      </c>
      <c r="G19" s="90">
        <v>406</v>
      </c>
      <c r="H19" s="107">
        <f>ROUND(G19*F19,2)</f>
        <v>18757.2</v>
      </c>
      <c r="I19" s="112" t="s">
        <v>101</v>
      </c>
    </row>
    <row r="20" spans="1:29" x14ac:dyDescent="0.2">
      <c r="A20" s="97"/>
      <c r="B20" s="97"/>
      <c r="C20" s="98"/>
      <c r="D20" s="99" t="s">
        <v>134</v>
      </c>
      <c r="E20" s="100"/>
      <c r="F20" s="96"/>
      <c r="G20" s="101"/>
      <c r="H20" s="101"/>
      <c r="I20" s="99"/>
      <c r="J20" s="104"/>
      <c r="R20" s="102"/>
    </row>
    <row r="21" spans="1:29" ht="24" x14ac:dyDescent="0.2">
      <c r="A21" s="78">
        <v>6</v>
      </c>
      <c r="B21" s="78" t="s">
        <v>89</v>
      </c>
      <c r="C21" s="9">
        <v>899331111</v>
      </c>
      <c r="D21" s="95" t="s">
        <v>131</v>
      </c>
      <c r="E21" s="81" t="s">
        <v>94</v>
      </c>
      <c r="F21" s="96">
        <v>3</v>
      </c>
      <c r="G21" s="83">
        <v>2350</v>
      </c>
      <c r="H21" s="101">
        <f>ROUND(G21*F21,2)</f>
        <v>7050</v>
      </c>
      <c r="I21" s="99" t="s">
        <v>101</v>
      </c>
      <c r="J21" s="104"/>
      <c r="R21" s="102"/>
    </row>
    <row r="22" spans="1:29" ht="36" x14ac:dyDescent="0.2">
      <c r="A22" s="78">
        <v>7</v>
      </c>
      <c r="B22" s="78" t="s">
        <v>89</v>
      </c>
      <c r="C22" s="93" t="s">
        <v>133</v>
      </c>
      <c r="D22" s="94" t="s">
        <v>132</v>
      </c>
      <c r="E22" s="81" t="s">
        <v>94</v>
      </c>
      <c r="F22" s="96">
        <v>3</v>
      </c>
      <c r="G22" s="83">
        <v>2870</v>
      </c>
      <c r="H22" s="101">
        <f>ROUND(G22*F22,2)</f>
        <v>8610</v>
      </c>
      <c r="I22" s="99" t="s">
        <v>101</v>
      </c>
      <c r="J22" s="104"/>
      <c r="R22" s="102"/>
    </row>
    <row r="24" spans="1:29" x14ac:dyDescent="0.2">
      <c r="A24" s="7"/>
      <c r="B24" s="73" t="s">
        <v>71</v>
      </c>
      <c r="C24" s="76"/>
      <c r="D24" s="76" t="s">
        <v>113</v>
      </c>
      <c r="E24" s="7"/>
      <c r="F24" s="7"/>
      <c r="G24" s="7"/>
      <c r="H24" s="77">
        <f>SUM(H25:H34)</f>
        <v>34621.230000000003</v>
      </c>
    </row>
    <row r="25" spans="1:29" ht="36" x14ac:dyDescent="0.2">
      <c r="A25" s="78">
        <v>1</v>
      </c>
      <c r="B25" s="78" t="s">
        <v>89</v>
      </c>
      <c r="C25" s="79" t="s">
        <v>126</v>
      </c>
      <c r="D25" s="80" t="s">
        <v>125</v>
      </c>
      <c r="E25" s="81" t="s">
        <v>92</v>
      </c>
      <c r="F25" s="82">
        <v>4.5</v>
      </c>
      <c r="G25" s="83">
        <v>208</v>
      </c>
      <c r="H25" s="101">
        <f t="shared" ref="H25:H34" si="0">ROUND(G25*F25,2)</f>
        <v>936</v>
      </c>
      <c r="I25" s="99" t="s">
        <v>101</v>
      </c>
      <c r="J25" s="115"/>
    </row>
    <row r="26" spans="1:29" ht="24" x14ac:dyDescent="0.2">
      <c r="A26" s="78" t="s">
        <v>97</v>
      </c>
      <c r="B26" s="78" t="s">
        <v>89</v>
      </c>
      <c r="C26" s="79" t="s">
        <v>98</v>
      </c>
      <c r="D26" s="80" t="s">
        <v>99</v>
      </c>
      <c r="E26" s="81" t="s">
        <v>92</v>
      </c>
      <c r="F26" s="82">
        <v>4.5</v>
      </c>
      <c r="G26" s="83">
        <v>76.04610000000001</v>
      </c>
      <c r="H26" s="101">
        <f t="shared" si="0"/>
        <v>342.21</v>
      </c>
      <c r="I26" s="99" t="s">
        <v>100</v>
      </c>
    </row>
    <row r="27" spans="1:29" ht="24" x14ac:dyDescent="0.2">
      <c r="A27" s="78">
        <v>2</v>
      </c>
      <c r="B27" s="78" t="s">
        <v>89</v>
      </c>
      <c r="C27" s="79" t="s">
        <v>138</v>
      </c>
      <c r="D27" s="80" t="s">
        <v>137</v>
      </c>
      <c r="E27" s="81" t="s">
        <v>90</v>
      </c>
      <c r="F27" s="82">
        <v>7</v>
      </c>
      <c r="G27" s="83">
        <v>571</v>
      </c>
      <c r="H27" s="101">
        <f t="shared" si="0"/>
        <v>3997</v>
      </c>
      <c r="I27" s="99" t="s">
        <v>101</v>
      </c>
      <c r="J27" s="122"/>
      <c r="Q27" s="120"/>
      <c r="V27" s="102"/>
    </row>
    <row r="28" spans="1:29" ht="24" x14ac:dyDescent="0.2">
      <c r="A28" s="85">
        <v>3</v>
      </c>
      <c r="B28" s="85" t="s">
        <v>91</v>
      </c>
      <c r="C28" s="86" t="s">
        <v>140</v>
      </c>
      <c r="D28" s="87" t="s">
        <v>139</v>
      </c>
      <c r="E28" s="88" t="s">
        <v>90</v>
      </c>
      <c r="F28" s="89">
        <v>7</v>
      </c>
      <c r="G28" s="90">
        <v>2160</v>
      </c>
      <c r="H28" s="107">
        <f t="shared" si="0"/>
        <v>15120</v>
      </c>
      <c r="I28" s="99" t="s">
        <v>101</v>
      </c>
      <c r="J28" s="122"/>
      <c r="Q28" s="120"/>
      <c r="AC28" s="92" t="s">
        <v>146</v>
      </c>
    </row>
    <row r="29" spans="1:29" ht="36" x14ac:dyDescent="0.2">
      <c r="A29" s="78" t="s">
        <v>102</v>
      </c>
      <c r="B29" s="78" t="s">
        <v>89</v>
      </c>
      <c r="C29" s="79" t="s">
        <v>103</v>
      </c>
      <c r="D29" s="80" t="s">
        <v>104</v>
      </c>
      <c r="E29" s="81" t="s">
        <v>90</v>
      </c>
      <c r="F29" s="82">
        <v>7</v>
      </c>
      <c r="G29" s="83">
        <v>303.80700000000002</v>
      </c>
      <c r="H29" s="101">
        <f t="shared" si="0"/>
        <v>2126.65</v>
      </c>
      <c r="I29" s="99" t="s">
        <v>100</v>
      </c>
    </row>
    <row r="30" spans="1:29" ht="24" x14ac:dyDescent="0.2">
      <c r="A30" s="85">
        <v>4</v>
      </c>
      <c r="B30" s="85" t="s">
        <v>91</v>
      </c>
      <c r="C30" s="86" t="s">
        <v>106</v>
      </c>
      <c r="D30" s="87" t="s">
        <v>105</v>
      </c>
      <c r="E30" s="88" t="s">
        <v>90</v>
      </c>
      <c r="F30" s="89">
        <v>7</v>
      </c>
      <c r="G30" s="90">
        <v>174</v>
      </c>
      <c r="H30" s="107">
        <f t="shared" si="0"/>
        <v>1218</v>
      </c>
      <c r="I30" s="112" t="s">
        <v>101</v>
      </c>
    </row>
    <row r="31" spans="1:29" ht="24" x14ac:dyDescent="0.2">
      <c r="A31" s="78">
        <v>5</v>
      </c>
      <c r="B31" s="78" t="s">
        <v>89</v>
      </c>
      <c r="C31" s="79" t="s">
        <v>142</v>
      </c>
      <c r="D31" s="80" t="s">
        <v>141</v>
      </c>
      <c r="E31" s="81" t="s">
        <v>93</v>
      </c>
      <c r="F31" s="82">
        <v>10</v>
      </c>
      <c r="G31" s="83">
        <v>132.5</v>
      </c>
      <c r="H31" s="101">
        <f t="shared" si="0"/>
        <v>1325</v>
      </c>
      <c r="I31" s="99" t="s">
        <v>145</v>
      </c>
      <c r="J31" s="122"/>
      <c r="Q31" s="120"/>
      <c r="V31" s="102"/>
    </row>
    <row r="32" spans="1:29" ht="24" x14ac:dyDescent="0.2">
      <c r="A32" s="78">
        <v>6</v>
      </c>
      <c r="B32" s="78" t="s">
        <v>89</v>
      </c>
      <c r="C32" s="79" t="s">
        <v>143</v>
      </c>
      <c r="D32" s="80" t="s">
        <v>144</v>
      </c>
      <c r="E32" s="81" t="s">
        <v>93</v>
      </c>
      <c r="F32" s="82">
        <v>10</v>
      </c>
      <c r="G32" s="83">
        <v>91.09</v>
      </c>
      <c r="H32" s="101">
        <f t="shared" si="0"/>
        <v>910.9</v>
      </c>
      <c r="I32" s="99" t="s">
        <v>145</v>
      </c>
      <c r="J32" s="122"/>
      <c r="Q32" s="120"/>
      <c r="V32" s="102"/>
    </row>
    <row r="33" spans="1:15" ht="24" x14ac:dyDescent="0.2">
      <c r="A33" s="78" t="s">
        <v>107</v>
      </c>
      <c r="B33" s="78" t="s">
        <v>89</v>
      </c>
      <c r="C33" s="79" t="s">
        <v>108</v>
      </c>
      <c r="D33" s="80" t="s">
        <v>109</v>
      </c>
      <c r="E33" s="81" t="s">
        <v>93</v>
      </c>
      <c r="F33" s="82">
        <v>10</v>
      </c>
      <c r="G33" s="83">
        <v>341.54700000000003</v>
      </c>
      <c r="H33" s="101">
        <f t="shared" si="0"/>
        <v>3415.47</v>
      </c>
      <c r="I33" s="99" t="s">
        <v>100</v>
      </c>
    </row>
    <row r="34" spans="1:15" ht="24" x14ac:dyDescent="0.2">
      <c r="A34" s="85">
        <v>7</v>
      </c>
      <c r="B34" s="85" t="s">
        <v>91</v>
      </c>
      <c r="C34" s="86" t="s">
        <v>111</v>
      </c>
      <c r="D34" s="87" t="s">
        <v>110</v>
      </c>
      <c r="E34" s="88" t="s">
        <v>93</v>
      </c>
      <c r="F34" s="89">
        <v>10</v>
      </c>
      <c r="G34" s="90">
        <v>523</v>
      </c>
      <c r="H34" s="107">
        <f t="shared" si="0"/>
        <v>5230</v>
      </c>
      <c r="I34" s="112" t="s">
        <v>101</v>
      </c>
    </row>
    <row r="36" spans="1:15" x14ac:dyDescent="0.2">
      <c r="A36" s="7"/>
      <c r="B36" s="73" t="s">
        <v>71</v>
      </c>
      <c r="C36" s="76"/>
      <c r="D36" s="76" t="s">
        <v>121</v>
      </c>
      <c r="E36" s="7"/>
      <c r="F36" s="7"/>
      <c r="G36" s="7"/>
      <c r="H36" s="77">
        <f>SUM(H37:H41)</f>
        <v>1296.01</v>
      </c>
    </row>
    <row r="37" spans="1:15" ht="24" x14ac:dyDescent="0.2">
      <c r="A37" s="78">
        <v>1</v>
      </c>
      <c r="B37" s="78" t="s">
        <v>89</v>
      </c>
      <c r="C37" s="79" t="s">
        <v>114</v>
      </c>
      <c r="D37" s="80" t="s">
        <v>115</v>
      </c>
      <c r="E37" s="81" t="s">
        <v>90</v>
      </c>
      <c r="F37" s="96">
        <v>2</v>
      </c>
      <c r="G37" s="83">
        <v>54.534300000000009</v>
      </c>
      <c r="H37" s="101">
        <f>ROUND(G37*F37,2)</f>
        <v>109.07</v>
      </c>
      <c r="I37" s="99" t="s">
        <v>100</v>
      </c>
      <c r="J37" s="123"/>
    </row>
    <row r="38" spans="1:15" ht="36" x14ac:dyDescent="0.2">
      <c r="A38" s="78">
        <v>2</v>
      </c>
      <c r="B38" s="78" t="s">
        <v>89</v>
      </c>
      <c r="C38" s="79" t="s">
        <v>126</v>
      </c>
      <c r="D38" s="80" t="s">
        <v>125</v>
      </c>
      <c r="E38" s="81" t="s">
        <v>92</v>
      </c>
      <c r="F38" s="96">
        <v>0.9</v>
      </c>
      <c r="G38" s="83">
        <v>208</v>
      </c>
      <c r="H38" s="101">
        <f t="shared" ref="H38:H39" si="1">ROUND(G38*F38,2)</f>
        <v>187.2</v>
      </c>
      <c r="I38" s="99" t="s">
        <v>101</v>
      </c>
      <c r="K38" s="117"/>
      <c r="O38" s="121"/>
    </row>
    <row r="39" spans="1:15" ht="24" x14ac:dyDescent="0.2">
      <c r="A39" s="78" t="s">
        <v>97</v>
      </c>
      <c r="B39" s="78" t="s">
        <v>89</v>
      </c>
      <c r="C39" s="79" t="s">
        <v>98</v>
      </c>
      <c r="D39" s="80" t="s">
        <v>99</v>
      </c>
      <c r="E39" s="81" t="s">
        <v>92</v>
      </c>
      <c r="F39" s="96">
        <v>0.9</v>
      </c>
      <c r="G39" s="83">
        <v>76.04610000000001</v>
      </c>
      <c r="H39" s="101">
        <f t="shared" si="1"/>
        <v>68.44</v>
      </c>
      <c r="I39" s="99" t="s">
        <v>100</v>
      </c>
    </row>
    <row r="40" spans="1:15" ht="36" x14ac:dyDescent="0.2">
      <c r="A40" s="78" t="s">
        <v>116</v>
      </c>
      <c r="B40" s="78" t="s">
        <v>89</v>
      </c>
      <c r="C40" s="79" t="s">
        <v>117</v>
      </c>
      <c r="D40" s="80" t="s">
        <v>118</v>
      </c>
      <c r="E40" s="81" t="s">
        <v>90</v>
      </c>
      <c r="F40" s="96">
        <v>2</v>
      </c>
      <c r="G40" s="83">
        <v>239.64900000000003</v>
      </c>
      <c r="H40" s="101">
        <f>ROUND(G40*F40,2)</f>
        <v>479.3</v>
      </c>
      <c r="I40" s="99" t="s">
        <v>100</v>
      </c>
    </row>
    <row r="41" spans="1:15" ht="24" x14ac:dyDescent="0.2">
      <c r="A41" s="85">
        <v>3</v>
      </c>
      <c r="B41" s="85" t="s">
        <v>91</v>
      </c>
      <c r="C41" s="86" t="s">
        <v>120</v>
      </c>
      <c r="D41" s="87" t="s">
        <v>119</v>
      </c>
      <c r="E41" s="88" t="s">
        <v>90</v>
      </c>
      <c r="F41" s="105">
        <v>2</v>
      </c>
      <c r="G41" s="90">
        <v>226</v>
      </c>
      <c r="H41" s="107">
        <f t="shared" ref="H41" si="2">ROUND(G41*F41,2)</f>
        <v>452</v>
      </c>
      <c r="I41" s="112" t="s">
        <v>101</v>
      </c>
    </row>
    <row r="43" spans="1:15" x14ac:dyDescent="0.2">
      <c r="A43" s="7"/>
      <c r="B43" s="73" t="s">
        <v>71</v>
      </c>
      <c r="C43" s="76"/>
      <c r="D43" s="76" t="s">
        <v>148</v>
      </c>
      <c r="E43" s="7"/>
      <c r="F43" s="7"/>
      <c r="G43" s="7"/>
      <c r="H43" s="77">
        <f>SUM(H44:H47)</f>
        <v>6031.09</v>
      </c>
    </row>
    <row r="44" spans="1:15" ht="36" x14ac:dyDescent="0.2">
      <c r="A44" s="78">
        <v>1</v>
      </c>
      <c r="B44" s="78" t="s">
        <v>89</v>
      </c>
      <c r="C44" s="79" t="s">
        <v>126</v>
      </c>
      <c r="D44" s="80" t="s">
        <v>125</v>
      </c>
      <c r="E44" s="81" t="s">
        <v>92</v>
      </c>
      <c r="F44" s="82">
        <v>3.2</v>
      </c>
      <c r="G44" s="83">
        <v>208</v>
      </c>
      <c r="H44" s="101">
        <f t="shared" ref="H44:H45" si="3">ROUND(G44*F44,2)</f>
        <v>665.6</v>
      </c>
      <c r="I44" s="99" t="s">
        <v>101</v>
      </c>
      <c r="J44" s="123"/>
    </row>
    <row r="45" spans="1:15" ht="24" x14ac:dyDescent="0.2">
      <c r="A45" s="78" t="s">
        <v>97</v>
      </c>
      <c r="B45" s="78" t="s">
        <v>89</v>
      </c>
      <c r="C45" s="79" t="s">
        <v>98</v>
      </c>
      <c r="D45" s="80" t="s">
        <v>99</v>
      </c>
      <c r="E45" s="81" t="s">
        <v>92</v>
      </c>
      <c r="F45" s="82">
        <v>3.2</v>
      </c>
      <c r="G45" s="83">
        <v>76.04610000000001</v>
      </c>
      <c r="H45" s="101">
        <f t="shared" si="3"/>
        <v>243.35</v>
      </c>
      <c r="I45" s="99" t="s">
        <v>100</v>
      </c>
    </row>
    <row r="46" spans="1:15" ht="36" x14ac:dyDescent="0.2">
      <c r="A46" s="78" t="s">
        <v>116</v>
      </c>
      <c r="B46" s="78" t="s">
        <v>89</v>
      </c>
      <c r="C46" s="79" t="s">
        <v>117</v>
      </c>
      <c r="D46" s="80" t="s">
        <v>118</v>
      </c>
      <c r="E46" s="81" t="s">
        <v>90</v>
      </c>
      <c r="F46" s="82">
        <v>11</v>
      </c>
      <c r="G46" s="83">
        <v>239.64900000000003</v>
      </c>
      <c r="H46" s="101">
        <f>ROUND(G46*F46,2)</f>
        <v>2636.14</v>
      </c>
      <c r="I46" s="99" t="s">
        <v>100</v>
      </c>
    </row>
    <row r="47" spans="1:15" ht="24" x14ac:dyDescent="0.2">
      <c r="A47" s="85">
        <v>2</v>
      </c>
      <c r="B47" s="85" t="s">
        <v>91</v>
      </c>
      <c r="C47" s="86" t="s">
        <v>120</v>
      </c>
      <c r="D47" s="87" t="s">
        <v>119</v>
      </c>
      <c r="E47" s="88" t="s">
        <v>90</v>
      </c>
      <c r="F47" s="89">
        <v>11</v>
      </c>
      <c r="G47" s="90">
        <v>226</v>
      </c>
      <c r="H47" s="107">
        <f t="shared" ref="H47" si="4">ROUND(G47*F47,2)</f>
        <v>2486</v>
      </c>
      <c r="I47" s="112" t="s">
        <v>101</v>
      </c>
    </row>
    <row r="48" spans="1:15" x14ac:dyDescent="0.2">
      <c r="A48" s="108"/>
      <c r="B48" s="108"/>
      <c r="C48" s="109"/>
      <c r="D48" s="110"/>
      <c r="E48" s="111"/>
      <c r="F48" s="105"/>
      <c r="G48" s="107"/>
      <c r="H48" s="107"/>
      <c r="I48" s="112"/>
    </row>
    <row r="49" spans="1:22" x14ac:dyDescent="0.2">
      <c r="A49" s="85"/>
      <c r="B49" s="85"/>
      <c r="C49" s="86"/>
      <c r="D49" s="76" t="s">
        <v>136</v>
      </c>
      <c r="E49" s="88"/>
      <c r="F49" s="89"/>
      <c r="G49" s="107"/>
      <c r="H49" s="77">
        <f>H50</f>
        <v>8500</v>
      </c>
      <c r="I49" s="87"/>
    </row>
    <row r="50" spans="1:22" x14ac:dyDescent="0.2">
      <c r="A50" s="78">
        <v>1</v>
      </c>
      <c r="B50" s="78" t="s">
        <v>89</v>
      </c>
      <c r="C50" s="79"/>
      <c r="D50" s="80" t="s">
        <v>122</v>
      </c>
      <c r="E50" s="81" t="s">
        <v>124</v>
      </c>
      <c r="F50" s="82">
        <v>1</v>
      </c>
      <c r="G50" s="83">
        <v>8500</v>
      </c>
      <c r="H50" s="84">
        <f>ROUND(G50*F50,2)</f>
        <v>8500</v>
      </c>
      <c r="I50" s="80" t="s">
        <v>112</v>
      </c>
      <c r="N50" s="123"/>
      <c r="P50" s="116"/>
    </row>
    <row r="51" spans="1:22" x14ac:dyDescent="0.2">
      <c r="D51" s="106"/>
      <c r="J51" s="123"/>
    </row>
    <row r="52" spans="1:22" x14ac:dyDescent="0.2">
      <c r="B52" s="73"/>
      <c r="C52" s="76"/>
      <c r="D52" s="76"/>
      <c r="E52" s="7"/>
      <c r="F52" s="7"/>
      <c r="G52" s="7"/>
      <c r="H52" s="77"/>
      <c r="P52" s="123"/>
    </row>
    <row r="53" spans="1:22" x14ac:dyDescent="0.2">
      <c r="B53" s="73"/>
      <c r="C53" s="76"/>
      <c r="D53" s="76"/>
      <c r="E53" s="7"/>
      <c r="F53" s="7"/>
      <c r="G53" s="7"/>
      <c r="H53" s="77"/>
    </row>
    <row r="54" spans="1:22" x14ac:dyDescent="0.2">
      <c r="A54" s="7"/>
      <c r="B54" s="73" t="s">
        <v>71</v>
      </c>
      <c r="C54" s="76"/>
      <c r="D54" s="76" t="s">
        <v>123</v>
      </c>
      <c r="E54" s="7"/>
      <c r="F54" s="7"/>
      <c r="G54" s="7"/>
      <c r="H54" s="77">
        <f>SUM(H55:H59)</f>
        <v>45494.240000000005</v>
      </c>
    </row>
    <row r="55" spans="1:22" ht="36" x14ac:dyDescent="0.2">
      <c r="A55" s="78">
        <v>1</v>
      </c>
      <c r="B55" s="78" t="s">
        <v>89</v>
      </c>
      <c r="C55" s="79" t="s">
        <v>126</v>
      </c>
      <c r="D55" s="80" t="s">
        <v>125</v>
      </c>
      <c r="E55" s="81" t="s">
        <v>92</v>
      </c>
      <c r="F55" s="82">
        <v>13.8</v>
      </c>
      <c r="G55" s="83">
        <v>208</v>
      </c>
      <c r="H55" s="101">
        <f>ROUND(G55*F55,2)</f>
        <v>2870.4</v>
      </c>
      <c r="I55" s="99" t="s">
        <v>101</v>
      </c>
      <c r="J55" s="123"/>
      <c r="V55" s="116"/>
    </row>
    <row r="56" spans="1:22" ht="24" x14ac:dyDescent="0.2">
      <c r="A56" s="78" t="s">
        <v>97</v>
      </c>
      <c r="B56" s="78" t="s">
        <v>89</v>
      </c>
      <c r="C56" s="79" t="s">
        <v>98</v>
      </c>
      <c r="D56" s="80" t="s">
        <v>99</v>
      </c>
      <c r="E56" s="81" t="s">
        <v>92</v>
      </c>
      <c r="F56" s="82">
        <v>13.8</v>
      </c>
      <c r="G56" s="83">
        <v>76.04610000000001</v>
      </c>
      <c r="H56" s="101">
        <f>ROUND(G56*F56,2)</f>
        <v>1049.44</v>
      </c>
      <c r="I56" s="99" t="s">
        <v>100</v>
      </c>
    </row>
    <row r="57" spans="1:22" ht="36" x14ac:dyDescent="0.2">
      <c r="A57" s="78">
        <v>2</v>
      </c>
      <c r="B57" s="78" t="s">
        <v>89</v>
      </c>
      <c r="C57" s="79" t="s">
        <v>127</v>
      </c>
      <c r="D57" s="80" t="s">
        <v>130</v>
      </c>
      <c r="E57" s="81" t="s">
        <v>90</v>
      </c>
      <c r="F57" s="82">
        <v>56</v>
      </c>
      <c r="G57" s="83">
        <v>319</v>
      </c>
      <c r="H57" s="101">
        <f>ROUND(G57*F57,2)</f>
        <v>17864</v>
      </c>
      <c r="I57" s="99" t="s">
        <v>101</v>
      </c>
      <c r="J57" s="122"/>
      <c r="K57" s="120"/>
      <c r="R57" s="102"/>
    </row>
    <row r="58" spans="1:22" ht="36" x14ac:dyDescent="0.2">
      <c r="A58" s="78">
        <v>3</v>
      </c>
      <c r="B58" s="78" t="s">
        <v>89</v>
      </c>
      <c r="C58" s="79" t="s">
        <v>129</v>
      </c>
      <c r="D58" s="80" t="s">
        <v>128</v>
      </c>
      <c r="E58" s="81" t="s">
        <v>93</v>
      </c>
      <c r="F58" s="82">
        <f>56*1.2</f>
        <v>67.2</v>
      </c>
      <c r="G58" s="83">
        <v>14.5</v>
      </c>
      <c r="H58" s="101">
        <f>ROUND(G58*F58,2)</f>
        <v>974.4</v>
      </c>
      <c r="I58" s="99" t="s">
        <v>101</v>
      </c>
      <c r="J58" s="102"/>
      <c r="K58" s="120"/>
    </row>
    <row r="59" spans="1:22" ht="24" x14ac:dyDescent="0.2">
      <c r="A59" s="85">
        <v>4</v>
      </c>
      <c r="B59" s="85" t="s">
        <v>91</v>
      </c>
      <c r="C59" s="86" t="s">
        <v>96</v>
      </c>
      <c r="D59" s="87" t="s">
        <v>95</v>
      </c>
      <c r="E59" s="88" t="s">
        <v>90</v>
      </c>
      <c r="F59" s="89">
        <v>56</v>
      </c>
      <c r="G59" s="90">
        <v>406</v>
      </c>
      <c r="H59" s="107">
        <f>ROUND(G59*F59,2)</f>
        <v>22736</v>
      </c>
      <c r="I59" s="112" t="s">
        <v>101</v>
      </c>
    </row>
    <row r="62" spans="1:22" x14ac:dyDescent="0.2">
      <c r="J62" s="123"/>
    </row>
  </sheetData>
  <mergeCells count="1">
    <mergeCell ref="C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LAPTOP-V6F5C2G1\Radka</dc:creator>
  <cp:lastModifiedBy>Pavel</cp:lastModifiedBy>
  <dcterms:created xsi:type="dcterms:W3CDTF">2022-01-12T02:43:32Z</dcterms:created>
  <dcterms:modified xsi:type="dcterms:W3CDTF">2023-06-12T22:55:13Z</dcterms:modified>
</cp:coreProperties>
</file>