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50" windowWidth="18880" windowHeight="8740"/>
  </bookViews>
  <sheets>
    <sheet name="Rekapitulace stavby" sheetId="1" r:id="rId1"/>
    <sheet name="A - Bourání" sheetId="2" r:id="rId2"/>
    <sheet name="B - Ostatní" sheetId="3" r:id="rId3"/>
  </sheets>
  <definedNames>
    <definedName name="_xlnm._FilterDatabase" localSheetId="1" hidden="1">'A - Bourání'!$C$123:$K$186</definedName>
    <definedName name="_xlnm._FilterDatabase" localSheetId="2" hidden="1">'B - Ostatní'!$C$139:$K$396</definedName>
    <definedName name="_xlnm.Print_Titles" localSheetId="1">'A - Bourání'!$123:$123</definedName>
    <definedName name="_xlnm.Print_Titles" localSheetId="2">'B - Ostatní'!$139:$139</definedName>
    <definedName name="_xlnm.Print_Titles" localSheetId="0">'Rekapitulace stavby'!$92:$92</definedName>
    <definedName name="_xlnm.Print_Area" localSheetId="1">'A - Bourání'!$C$4:$J$76,'A - Bourání'!$C$82:$J$105,'A - Bourání'!$C$111:$J$186</definedName>
    <definedName name="_xlnm.Print_Area" localSheetId="2">'B - Ostatní'!$C$4:$J$76,'B - Ostatní'!$C$82:$J$121,'B - Ostatní'!$C$127:$J$396</definedName>
    <definedName name="_xlnm.Print_Area" localSheetId="0">'Rekapitulace stavby'!$D$4:$AO$76,'Rekapitulace stavby'!$C$82:$AQ$97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396" i="3"/>
  <c r="BH396" i="3"/>
  <c r="BG396" i="3"/>
  <c r="BF396" i="3"/>
  <c r="T396" i="3"/>
  <c r="R396" i="3"/>
  <c r="P396" i="3"/>
  <c r="BI395" i="3"/>
  <c r="BH395" i="3"/>
  <c r="BG395" i="3"/>
  <c r="BF395" i="3"/>
  <c r="T395" i="3"/>
  <c r="R395" i="3"/>
  <c r="P395" i="3"/>
  <c r="BI393" i="3"/>
  <c r="BH393" i="3"/>
  <c r="BG393" i="3"/>
  <c r="BF393" i="3"/>
  <c r="T393" i="3"/>
  <c r="T392" i="3"/>
  <c r="R393" i="3"/>
  <c r="R392" i="3"/>
  <c r="P393" i="3"/>
  <c r="P392" i="3"/>
  <c r="BI390" i="3"/>
  <c r="BH390" i="3"/>
  <c r="BG390" i="3"/>
  <c r="BF390" i="3"/>
  <c r="T390" i="3"/>
  <c r="R390" i="3"/>
  <c r="P390" i="3"/>
  <c r="BI389" i="3"/>
  <c r="BH389" i="3"/>
  <c r="BG389" i="3"/>
  <c r="BF389" i="3"/>
  <c r="T389" i="3"/>
  <c r="R389" i="3"/>
  <c r="P389" i="3"/>
  <c r="BI388" i="3"/>
  <c r="BH388" i="3"/>
  <c r="BG388" i="3"/>
  <c r="BF388" i="3"/>
  <c r="T388" i="3"/>
  <c r="R388" i="3"/>
  <c r="P388" i="3"/>
  <c r="BI387" i="3"/>
  <c r="BH387" i="3"/>
  <c r="BG387" i="3"/>
  <c r="BF387" i="3"/>
  <c r="T387" i="3"/>
  <c r="R387" i="3"/>
  <c r="P387" i="3"/>
  <c r="BI386" i="3"/>
  <c r="BH386" i="3"/>
  <c r="BG386" i="3"/>
  <c r="BF386" i="3"/>
  <c r="T386" i="3"/>
  <c r="R386" i="3"/>
  <c r="P386" i="3"/>
  <c r="BI385" i="3"/>
  <c r="BH385" i="3"/>
  <c r="BG385" i="3"/>
  <c r="BF385" i="3"/>
  <c r="T385" i="3"/>
  <c r="R385" i="3"/>
  <c r="P385" i="3"/>
  <c r="BI384" i="3"/>
  <c r="BH384" i="3"/>
  <c r="BG384" i="3"/>
  <c r="BF384" i="3"/>
  <c r="T384" i="3"/>
  <c r="R384" i="3"/>
  <c r="P384" i="3"/>
  <c r="BI383" i="3"/>
  <c r="BH383" i="3"/>
  <c r="BG383" i="3"/>
  <c r="BF383" i="3"/>
  <c r="T383" i="3"/>
  <c r="R383" i="3"/>
  <c r="P383" i="3"/>
  <c r="BI382" i="3"/>
  <c r="BH382" i="3"/>
  <c r="BG382" i="3"/>
  <c r="BF382" i="3"/>
  <c r="T382" i="3"/>
  <c r="R382" i="3"/>
  <c r="P382" i="3"/>
  <c r="BI381" i="3"/>
  <c r="BH381" i="3"/>
  <c r="BG381" i="3"/>
  <c r="BF381" i="3"/>
  <c r="T381" i="3"/>
  <c r="R381" i="3"/>
  <c r="P381" i="3"/>
  <c r="BI380" i="3"/>
  <c r="BH380" i="3"/>
  <c r="BG380" i="3"/>
  <c r="BF380" i="3"/>
  <c r="T380" i="3"/>
  <c r="R380" i="3"/>
  <c r="P380" i="3"/>
  <c r="BI379" i="3"/>
  <c r="BH379" i="3"/>
  <c r="BG379" i="3"/>
  <c r="BF379" i="3"/>
  <c r="T379" i="3"/>
  <c r="R379" i="3"/>
  <c r="P379" i="3"/>
  <c r="BI378" i="3"/>
  <c r="BH378" i="3"/>
  <c r="BG378" i="3"/>
  <c r="BF378" i="3"/>
  <c r="T378" i="3"/>
  <c r="R378" i="3"/>
  <c r="P378" i="3"/>
  <c r="BI377" i="3"/>
  <c r="BH377" i="3"/>
  <c r="BG377" i="3"/>
  <c r="BF377" i="3"/>
  <c r="T377" i="3"/>
  <c r="R377" i="3"/>
  <c r="P377" i="3"/>
  <c r="BI376" i="3"/>
  <c r="BH376" i="3"/>
  <c r="BG376" i="3"/>
  <c r="BF376" i="3"/>
  <c r="T376" i="3"/>
  <c r="R376" i="3"/>
  <c r="P376" i="3"/>
  <c r="BI375" i="3"/>
  <c r="BH375" i="3"/>
  <c r="BG375" i="3"/>
  <c r="BF375" i="3"/>
  <c r="T375" i="3"/>
  <c r="R375" i="3"/>
  <c r="P375" i="3"/>
  <c r="BI374" i="3"/>
  <c r="BH374" i="3"/>
  <c r="BG374" i="3"/>
  <c r="BF374" i="3"/>
  <c r="T374" i="3"/>
  <c r="R374" i="3"/>
  <c r="P374" i="3"/>
  <c r="BI373" i="3"/>
  <c r="BH373" i="3"/>
  <c r="BG373" i="3"/>
  <c r="BF373" i="3"/>
  <c r="T373" i="3"/>
  <c r="R373" i="3"/>
  <c r="P373" i="3"/>
  <c r="BI372" i="3"/>
  <c r="BH372" i="3"/>
  <c r="BG372" i="3"/>
  <c r="BF372" i="3"/>
  <c r="T372" i="3"/>
  <c r="R372" i="3"/>
  <c r="P372" i="3"/>
  <c r="BI371" i="3"/>
  <c r="BH371" i="3"/>
  <c r="BG371" i="3"/>
  <c r="BF371" i="3"/>
  <c r="T371" i="3"/>
  <c r="R371" i="3"/>
  <c r="P371" i="3"/>
  <c r="BI370" i="3"/>
  <c r="BH370" i="3"/>
  <c r="BG370" i="3"/>
  <c r="BF370" i="3"/>
  <c r="T370" i="3"/>
  <c r="R370" i="3"/>
  <c r="P370" i="3"/>
  <c r="BI369" i="3"/>
  <c r="BH369" i="3"/>
  <c r="BG369" i="3"/>
  <c r="BF369" i="3"/>
  <c r="T369" i="3"/>
  <c r="R369" i="3"/>
  <c r="P369" i="3"/>
  <c r="BI368" i="3"/>
  <c r="BH368" i="3"/>
  <c r="BG368" i="3"/>
  <c r="BF368" i="3"/>
  <c r="T368" i="3"/>
  <c r="R368" i="3"/>
  <c r="P368" i="3"/>
  <c r="BI367" i="3"/>
  <c r="BH367" i="3"/>
  <c r="BG367" i="3"/>
  <c r="BF367" i="3"/>
  <c r="T367" i="3"/>
  <c r="R367" i="3"/>
  <c r="P367" i="3"/>
  <c r="BI366" i="3"/>
  <c r="BH366" i="3"/>
  <c r="BG366" i="3"/>
  <c r="BF366" i="3"/>
  <c r="T366" i="3"/>
  <c r="R366" i="3"/>
  <c r="P366" i="3"/>
  <c r="BI365" i="3"/>
  <c r="BH365" i="3"/>
  <c r="BG365" i="3"/>
  <c r="BF365" i="3"/>
  <c r="T365" i="3"/>
  <c r="R365" i="3"/>
  <c r="P365" i="3"/>
  <c r="BI364" i="3"/>
  <c r="BH364" i="3"/>
  <c r="BG364" i="3"/>
  <c r="BF364" i="3"/>
  <c r="T364" i="3"/>
  <c r="R364" i="3"/>
  <c r="P364" i="3"/>
  <c r="BI363" i="3"/>
  <c r="BH363" i="3"/>
  <c r="BG363" i="3"/>
  <c r="BF363" i="3"/>
  <c r="T363" i="3"/>
  <c r="R363" i="3"/>
  <c r="P363" i="3"/>
  <c r="BI362" i="3"/>
  <c r="BH362" i="3"/>
  <c r="BG362" i="3"/>
  <c r="BF362" i="3"/>
  <c r="T362" i="3"/>
  <c r="R362" i="3"/>
  <c r="P362" i="3"/>
  <c r="BI361" i="3"/>
  <c r="BH361" i="3"/>
  <c r="BG361" i="3"/>
  <c r="BF361" i="3"/>
  <c r="T361" i="3"/>
  <c r="R361" i="3"/>
  <c r="P361" i="3"/>
  <c r="BI360" i="3"/>
  <c r="BH360" i="3"/>
  <c r="BG360" i="3"/>
  <c r="BF360" i="3"/>
  <c r="T360" i="3"/>
  <c r="R360" i="3"/>
  <c r="P360" i="3"/>
  <c r="BI359" i="3"/>
  <c r="BH359" i="3"/>
  <c r="BG359" i="3"/>
  <c r="BF359" i="3"/>
  <c r="T359" i="3"/>
  <c r="R359" i="3"/>
  <c r="P359" i="3"/>
  <c r="BI358" i="3"/>
  <c r="BH358" i="3"/>
  <c r="BG358" i="3"/>
  <c r="BF358" i="3"/>
  <c r="T358" i="3"/>
  <c r="R358" i="3"/>
  <c r="P358" i="3"/>
  <c r="BI357" i="3"/>
  <c r="BH357" i="3"/>
  <c r="BG357" i="3"/>
  <c r="BF357" i="3"/>
  <c r="T357" i="3"/>
  <c r="R357" i="3"/>
  <c r="P357" i="3"/>
  <c r="BI354" i="3"/>
  <c r="BH354" i="3"/>
  <c r="BG354" i="3"/>
  <c r="BF354" i="3"/>
  <c r="T354" i="3"/>
  <c r="R354" i="3"/>
  <c r="P354" i="3"/>
  <c r="BI353" i="3"/>
  <c r="BH353" i="3"/>
  <c r="BG353" i="3"/>
  <c r="BF353" i="3"/>
  <c r="T353" i="3"/>
  <c r="R353" i="3"/>
  <c r="P353" i="3"/>
  <c r="BI347" i="3"/>
  <c r="BH347" i="3"/>
  <c r="BG347" i="3"/>
  <c r="BF347" i="3"/>
  <c r="T347" i="3"/>
  <c r="T346" i="3"/>
  <c r="R347" i="3"/>
  <c r="R346" i="3"/>
  <c r="P347" i="3"/>
  <c r="P346" i="3"/>
  <c r="BI345" i="3"/>
  <c r="BH345" i="3"/>
  <c r="BG345" i="3"/>
  <c r="BF345" i="3"/>
  <c r="T345" i="3"/>
  <c r="R345" i="3"/>
  <c r="P345" i="3"/>
  <c r="BI344" i="3"/>
  <c r="BH344" i="3"/>
  <c r="BG344" i="3"/>
  <c r="BF344" i="3"/>
  <c r="T344" i="3"/>
  <c r="R344" i="3"/>
  <c r="P344" i="3"/>
  <c r="BI343" i="3"/>
  <c r="BH343" i="3"/>
  <c r="BG343" i="3"/>
  <c r="BF343" i="3"/>
  <c r="T343" i="3"/>
  <c r="R343" i="3"/>
  <c r="P343" i="3"/>
  <c r="BI342" i="3"/>
  <c r="BH342" i="3"/>
  <c r="BG342" i="3"/>
  <c r="BF342" i="3"/>
  <c r="T342" i="3"/>
  <c r="R342" i="3"/>
  <c r="P342" i="3"/>
  <c r="BI341" i="3"/>
  <c r="BH341" i="3"/>
  <c r="BG341" i="3"/>
  <c r="BF341" i="3"/>
  <c r="T341" i="3"/>
  <c r="R341" i="3"/>
  <c r="P341" i="3"/>
  <c r="BI339" i="3"/>
  <c r="BH339" i="3"/>
  <c r="BG339" i="3"/>
  <c r="BF339" i="3"/>
  <c r="T339" i="3"/>
  <c r="R339" i="3"/>
  <c r="P339" i="3"/>
  <c r="BI337" i="3"/>
  <c r="BH337" i="3"/>
  <c r="BG337" i="3"/>
  <c r="BF337" i="3"/>
  <c r="T337" i="3"/>
  <c r="R337" i="3"/>
  <c r="P337" i="3"/>
  <c r="BI336" i="3"/>
  <c r="BH336" i="3"/>
  <c r="BG336" i="3"/>
  <c r="BF336" i="3"/>
  <c r="T336" i="3"/>
  <c r="R336" i="3"/>
  <c r="P336" i="3"/>
  <c r="BI335" i="3"/>
  <c r="BH335" i="3"/>
  <c r="BG335" i="3"/>
  <c r="BF335" i="3"/>
  <c r="T335" i="3"/>
  <c r="R335" i="3"/>
  <c r="P335" i="3"/>
  <c r="BI333" i="3"/>
  <c r="BH333" i="3"/>
  <c r="BG333" i="3"/>
  <c r="BF333" i="3"/>
  <c r="T333" i="3"/>
  <c r="R333" i="3"/>
  <c r="P333" i="3"/>
  <c r="BI331" i="3"/>
  <c r="BH331" i="3"/>
  <c r="BG331" i="3"/>
  <c r="BF331" i="3"/>
  <c r="T331" i="3"/>
  <c r="R331" i="3"/>
  <c r="P331" i="3"/>
  <c r="BI328" i="3"/>
  <c r="BH328" i="3"/>
  <c r="BG328" i="3"/>
  <c r="BF328" i="3"/>
  <c r="T328" i="3"/>
  <c r="R328" i="3"/>
  <c r="P328" i="3"/>
  <c r="BI326" i="3"/>
  <c r="BH326" i="3"/>
  <c r="BG326" i="3"/>
  <c r="BF326" i="3"/>
  <c r="T326" i="3"/>
  <c r="R326" i="3"/>
  <c r="P326" i="3"/>
  <c r="BI321" i="3"/>
  <c r="BH321" i="3"/>
  <c r="BG321" i="3"/>
  <c r="BF321" i="3"/>
  <c r="T321" i="3"/>
  <c r="R321" i="3"/>
  <c r="P321" i="3"/>
  <c r="BI319" i="3"/>
  <c r="BH319" i="3"/>
  <c r="BG319" i="3"/>
  <c r="BF319" i="3"/>
  <c r="T319" i="3"/>
  <c r="R319" i="3"/>
  <c r="P319" i="3"/>
  <c r="BI317" i="3"/>
  <c r="BH317" i="3"/>
  <c r="BG317" i="3"/>
  <c r="BF317" i="3"/>
  <c r="T317" i="3"/>
  <c r="R317" i="3"/>
  <c r="P317" i="3"/>
  <c r="BI316" i="3"/>
  <c r="BH316" i="3"/>
  <c r="BG316" i="3"/>
  <c r="BF316" i="3"/>
  <c r="T316" i="3"/>
  <c r="R316" i="3"/>
  <c r="P316" i="3"/>
  <c r="BI314" i="3"/>
  <c r="BH314" i="3"/>
  <c r="BG314" i="3"/>
  <c r="BF314" i="3"/>
  <c r="T314" i="3"/>
  <c r="R314" i="3"/>
  <c r="P314" i="3"/>
  <c r="BI313" i="3"/>
  <c r="BH313" i="3"/>
  <c r="BG313" i="3"/>
  <c r="BF313" i="3"/>
  <c r="T313" i="3"/>
  <c r="R313" i="3"/>
  <c r="P313" i="3"/>
  <c r="BI312" i="3"/>
  <c r="BH312" i="3"/>
  <c r="BG312" i="3"/>
  <c r="BF312" i="3"/>
  <c r="T312" i="3"/>
  <c r="R312" i="3"/>
  <c r="P312" i="3"/>
  <c r="BI311" i="3"/>
  <c r="BH311" i="3"/>
  <c r="BG311" i="3"/>
  <c r="BF311" i="3"/>
  <c r="T311" i="3"/>
  <c r="R311" i="3"/>
  <c r="P311" i="3"/>
  <c r="BI309" i="3"/>
  <c r="BH309" i="3"/>
  <c r="BG309" i="3"/>
  <c r="BF309" i="3"/>
  <c r="T309" i="3"/>
  <c r="R309" i="3"/>
  <c r="P309" i="3"/>
  <c r="BI307" i="3"/>
  <c r="BH307" i="3"/>
  <c r="BG307" i="3"/>
  <c r="BF307" i="3"/>
  <c r="T307" i="3"/>
  <c r="R307" i="3"/>
  <c r="P307" i="3"/>
  <c r="BI305" i="3"/>
  <c r="BH305" i="3"/>
  <c r="BG305" i="3"/>
  <c r="BF305" i="3"/>
  <c r="T305" i="3"/>
  <c r="R305" i="3"/>
  <c r="P305" i="3"/>
  <c r="BI304" i="3"/>
  <c r="BH304" i="3"/>
  <c r="BG304" i="3"/>
  <c r="BF304" i="3"/>
  <c r="T304" i="3"/>
  <c r="R304" i="3"/>
  <c r="P304" i="3"/>
  <c r="BI303" i="3"/>
  <c r="BH303" i="3"/>
  <c r="BG303" i="3"/>
  <c r="BF303" i="3"/>
  <c r="T303" i="3"/>
  <c r="R303" i="3"/>
  <c r="P303" i="3"/>
  <c r="BI302" i="3"/>
  <c r="BH302" i="3"/>
  <c r="BG302" i="3"/>
  <c r="BF302" i="3"/>
  <c r="T302" i="3"/>
  <c r="R302" i="3"/>
  <c r="P302" i="3"/>
  <c r="BI300" i="3"/>
  <c r="BH300" i="3"/>
  <c r="BG300" i="3"/>
  <c r="BF300" i="3"/>
  <c r="T300" i="3"/>
  <c r="R300" i="3"/>
  <c r="P300" i="3"/>
  <c r="BI298" i="3"/>
  <c r="BH298" i="3"/>
  <c r="BG298" i="3"/>
  <c r="BF298" i="3"/>
  <c r="T298" i="3"/>
  <c r="R298" i="3"/>
  <c r="P298" i="3"/>
  <c r="BI296" i="3"/>
  <c r="BH296" i="3"/>
  <c r="BG296" i="3"/>
  <c r="BF296" i="3"/>
  <c r="T296" i="3"/>
  <c r="R296" i="3"/>
  <c r="P296" i="3"/>
  <c r="BI294" i="3"/>
  <c r="BH294" i="3"/>
  <c r="BG294" i="3"/>
  <c r="BF294" i="3"/>
  <c r="T294" i="3"/>
  <c r="R294" i="3"/>
  <c r="P294" i="3"/>
  <c r="BI293" i="3"/>
  <c r="BH293" i="3"/>
  <c r="BG293" i="3"/>
  <c r="BF293" i="3"/>
  <c r="T293" i="3"/>
  <c r="R293" i="3"/>
  <c r="P293" i="3"/>
  <c r="BI291" i="3"/>
  <c r="BH291" i="3"/>
  <c r="BG291" i="3"/>
  <c r="BF291" i="3"/>
  <c r="T291" i="3"/>
  <c r="R291" i="3"/>
  <c r="P291" i="3"/>
  <c r="BI289" i="3"/>
  <c r="BH289" i="3"/>
  <c r="BG289" i="3"/>
  <c r="BF289" i="3"/>
  <c r="T289" i="3"/>
  <c r="R289" i="3"/>
  <c r="P289" i="3"/>
  <c r="BI285" i="3"/>
  <c r="BH285" i="3"/>
  <c r="BG285" i="3"/>
  <c r="BF285" i="3"/>
  <c r="T285" i="3"/>
  <c r="R285" i="3"/>
  <c r="P285" i="3"/>
  <c r="BI283" i="3"/>
  <c r="BH283" i="3"/>
  <c r="BG283" i="3"/>
  <c r="BF283" i="3"/>
  <c r="T283" i="3"/>
  <c r="R283" i="3"/>
  <c r="P283" i="3"/>
  <c r="BI282" i="3"/>
  <c r="BH282" i="3"/>
  <c r="BG282" i="3"/>
  <c r="BF282" i="3"/>
  <c r="T282" i="3"/>
  <c r="R282" i="3"/>
  <c r="P282" i="3"/>
  <c r="BI280" i="3"/>
  <c r="BH280" i="3"/>
  <c r="BG280" i="3"/>
  <c r="BF280" i="3"/>
  <c r="T280" i="3"/>
  <c r="R280" i="3"/>
  <c r="P280" i="3"/>
  <c r="BI278" i="3"/>
  <c r="BH278" i="3"/>
  <c r="BG278" i="3"/>
  <c r="BF278" i="3"/>
  <c r="T278" i="3"/>
  <c r="R278" i="3"/>
  <c r="P278" i="3"/>
  <c r="BI277" i="3"/>
  <c r="BH277" i="3"/>
  <c r="BG277" i="3"/>
  <c r="BF277" i="3"/>
  <c r="T277" i="3"/>
  <c r="R277" i="3"/>
  <c r="P277" i="3"/>
  <c r="BI275" i="3"/>
  <c r="BH275" i="3"/>
  <c r="BG275" i="3"/>
  <c r="BF275" i="3"/>
  <c r="T275" i="3"/>
  <c r="R275" i="3"/>
  <c r="P275" i="3"/>
  <c r="BI273" i="3"/>
  <c r="BH273" i="3"/>
  <c r="BG273" i="3"/>
  <c r="BF273" i="3"/>
  <c r="T273" i="3"/>
  <c r="R273" i="3"/>
  <c r="P273" i="3"/>
  <c r="BI272" i="3"/>
  <c r="BH272" i="3"/>
  <c r="BG272" i="3"/>
  <c r="BF272" i="3"/>
  <c r="T272" i="3"/>
  <c r="R272" i="3"/>
  <c r="P272" i="3"/>
  <c r="BI270" i="3"/>
  <c r="BH270" i="3"/>
  <c r="BG270" i="3"/>
  <c r="BF270" i="3"/>
  <c r="T270" i="3"/>
  <c r="R270" i="3"/>
  <c r="P270" i="3"/>
  <c r="BI265" i="3"/>
  <c r="BH265" i="3"/>
  <c r="BG265" i="3"/>
  <c r="BF265" i="3"/>
  <c r="T265" i="3"/>
  <c r="R265" i="3"/>
  <c r="P265" i="3"/>
  <c r="BI262" i="3"/>
  <c r="BH262" i="3"/>
  <c r="BG262" i="3"/>
  <c r="BF262" i="3"/>
  <c r="T262" i="3"/>
  <c r="T261" i="3" s="1"/>
  <c r="R262" i="3"/>
  <c r="R261" i="3" s="1"/>
  <c r="P262" i="3"/>
  <c r="P261" i="3"/>
  <c r="BI260" i="3"/>
  <c r="BH260" i="3"/>
  <c r="BG260" i="3"/>
  <c r="BF260" i="3"/>
  <c r="T260" i="3"/>
  <c r="R260" i="3"/>
  <c r="P260" i="3"/>
  <c r="BI259" i="3"/>
  <c r="BH259" i="3"/>
  <c r="BG259" i="3"/>
  <c r="BF259" i="3"/>
  <c r="T259" i="3"/>
  <c r="R259" i="3"/>
  <c r="P259" i="3"/>
  <c r="BI258" i="3"/>
  <c r="BH258" i="3"/>
  <c r="BG258" i="3"/>
  <c r="BF258" i="3"/>
  <c r="T258" i="3"/>
  <c r="R258" i="3"/>
  <c r="P258" i="3"/>
  <c r="BI256" i="3"/>
  <c r="BH256" i="3"/>
  <c r="BG256" i="3"/>
  <c r="BF256" i="3"/>
  <c r="T256" i="3"/>
  <c r="R256" i="3"/>
  <c r="P256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9" i="3"/>
  <c r="BH249" i="3"/>
  <c r="BG249" i="3"/>
  <c r="BF249" i="3"/>
  <c r="T249" i="3"/>
  <c r="R249" i="3"/>
  <c r="P249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9" i="3"/>
  <c r="BH239" i="3"/>
  <c r="BG239" i="3"/>
  <c r="BF239" i="3"/>
  <c r="T239" i="3"/>
  <c r="R239" i="3"/>
  <c r="P239" i="3"/>
  <c r="BI236" i="3"/>
  <c r="BH236" i="3"/>
  <c r="BG236" i="3"/>
  <c r="BF236" i="3"/>
  <c r="T236" i="3"/>
  <c r="R236" i="3"/>
  <c r="P236" i="3"/>
  <c r="BI230" i="3"/>
  <c r="BH230" i="3"/>
  <c r="BG230" i="3"/>
  <c r="BF230" i="3"/>
  <c r="T230" i="3"/>
  <c r="R230" i="3"/>
  <c r="P230" i="3"/>
  <c r="BI227" i="3"/>
  <c r="BH227" i="3"/>
  <c r="BG227" i="3"/>
  <c r="BF227" i="3"/>
  <c r="T227" i="3"/>
  <c r="R227" i="3"/>
  <c r="P227" i="3"/>
  <c r="BI220" i="3"/>
  <c r="BH220" i="3"/>
  <c r="BG220" i="3"/>
  <c r="BF220" i="3"/>
  <c r="T220" i="3"/>
  <c r="R220" i="3"/>
  <c r="P220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09" i="3"/>
  <c r="BH209" i="3"/>
  <c r="BG209" i="3"/>
  <c r="BF209" i="3"/>
  <c r="T209" i="3"/>
  <c r="R209" i="3"/>
  <c r="P209" i="3"/>
  <c r="BI208" i="3"/>
  <c r="BH208" i="3"/>
  <c r="BG208" i="3"/>
  <c r="BF208" i="3"/>
  <c r="T208" i="3"/>
  <c r="R208" i="3"/>
  <c r="P208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199" i="3"/>
  <c r="BH199" i="3"/>
  <c r="BG199" i="3"/>
  <c r="BF199" i="3"/>
  <c r="T199" i="3"/>
  <c r="R199" i="3"/>
  <c r="P199" i="3"/>
  <c r="BI196" i="3"/>
  <c r="BH196" i="3"/>
  <c r="BG196" i="3"/>
  <c r="BF196" i="3"/>
  <c r="T196" i="3"/>
  <c r="R196" i="3"/>
  <c r="P196" i="3"/>
  <c r="BI194" i="3"/>
  <c r="BH194" i="3"/>
  <c r="BG194" i="3"/>
  <c r="BF194" i="3"/>
  <c r="T194" i="3"/>
  <c r="R194" i="3"/>
  <c r="P194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1" i="3"/>
  <c r="BH181" i="3"/>
  <c r="BG181" i="3"/>
  <c r="BF181" i="3"/>
  <c r="T181" i="3"/>
  <c r="R181" i="3"/>
  <c r="P181" i="3"/>
  <c r="BI177" i="3"/>
  <c r="BH177" i="3"/>
  <c r="BG177" i="3"/>
  <c r="BF177" i="3"/>
  <c r="T177" i="3"/>
  <c r="R177" i="3"/>
  <c r="P177" i="3"/>
  <c r="BI175" i="3"/>
  <c r="BH175" i="3"/>
  <c r="BG175" i="3"/>
  <c r="BF175" i="3"/>
  <c r="T175" i="3"/>
  <c r="R175" i="3"/>
  <c r="P175" i="3"/>
  <c r="BI169" i="3"/>
  <c r="BH169" i="3"/>
  <c r="BG169" i="3"/>
  <c r="BF169" i="3"/>
  <c r="T169" i="3"/>
  <c r="R169" i="3"/>
  <c r="P169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J137" i="3"/>
  <c r="J136" i="3"/>
  <c r="F136" i="3"/>
  <c r="F134" i="3"/>
  <c r="E132" i="3"/>
  <c r="J92" i="3"/>
  <c r="J91" i="3"/>
  <c r="F91" i="3"/>
  <c r="F89" i="3"/>
  <c r="E87" i="3"/>
  <c r="J18" i="3"/>
  <c r="E18" i="3"/>
  <c r="F92" i="3" s="1"/>
  <c r="J17" i="3"/>
  <c r="J12" i="3"/>
  <c r="J134" i="3" s="1"/>
  <c r="E7" i="3"/>
  <c r="E130" i="3"/>
  <c r="J37" i="2"/>
  <c r="J36" i="2"/>
  <c r="AY95" i="1" s="1"/>
  <c r="J35" i="2"/>
  <c r="AX95" i="1" s="1"/>
  <c r="BI185" i="2"/>
  <c r="BH185" i="2"/>
  <c r="BG185" i="2"/>
  <c r="BF185" i="2"/>
  <c r="T185" i="2"/>
  <c r="T184" i="2"/>
  <c r="R185" i="2"/>
  <c r="R184" i="2"/>
  <c r="P185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T177" i="2" s="1"/>
  <c r="R178" i="2"/>
  <c r="R177" i="2" s="1"/>
  <c r="P178" i="2"/>
  <c r="P177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T126" i="2" s="1"/>
  <c r="R127" i="2"/>
  <c r="R126" i="2" s="1"/>
  <c r="P127" i="2"/>
  <c r="P126" i="2" s="1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89" i="2" s="1"/>
  <c r="E7" i="2"/>
  <c r="E114" i="2" s="1"/>
  <c r="L90" i="1"/>
  <c r="AM90" i="1"/>
  <c r="AM89" i="1"/>
  <c r="L89" i="1"/>
  <c r="AM87" i="1"/>
  <c r="L87" i="1"/>
  <c r="L85" i="1"/>
  <c r="L84" i="1"/>
  <c r="J339" i="3"/>
  <c r="J309" i="3"/>
  <c r="J265" i="3"/>
  <c r="BK214" i="3"/>
  <c r="BK177" i="3"/>
  <c r="J383" i="3"/>
  <c r="J357" i="3"/>
  <c r="BK371" i="3"/>
  <c r="BK291" i="3"/>
  <c r="BK313" i="3"/>
  <c r="BK169" i="3"/>
  <c r="J201" i="3"/>
  <c r="BK300" i="3"/>
  <c r="BK265" i="3"/>
  <c r="J175" i="3"/>
  <c r="J242" i="3"/>
  <c r="BK220" i="3"/>
  <c r="BK171" i="2"/>
  <c r="BK145" i="2"/>
  <c r="F34" i="2"/>
  <c r="J328" i="3"/>
  <c r="BK347" i="3"/>
  <c r="BK275" i="3"/>
  <c r="J191" i="3"/>
  <c r="BK367" i="3"/>
  <c r="J316" i="3"/>
  <c r="J275" i="3"/>
  <c r="BK386" i="3"/>
  <c r="J376" i="3"/>
  <c r="BK354" i="3"/>
  <c r="J331" i="3"/>
  <c r="BK312" i="3"/>
  <c r="J285" i="3"/>
  <c r="J216" i="3"/>
  <c r="BK189" i="3"/>
  <c r="J143" i="3"/>
  <c r="BK387" i="3"/>
  <c r="BK396" i="3"/>
  <c r="J335" i="3"/>
  <c r="J244" i="3"/>
  <c r="J314" i="3"/>
  <c r="BK273" i="3"/>
  <c r="J289" i="3"/>
  <c r="J230" i="3"/>
  <c r="J273" i="3"/>
  <c r="J227" i="3"/>
  <c r="F36" i="2"/>
  <c r="J390" i="3"/>
  <c r="BK317" i="3"/>
  <c r="J240" i="3"/>
  <c r="J386" i="3"/>
  <c r="BK339" i="3"/>
  <c r="BK289" i="3"/>
  <c r="BK393" i="3"/>
  <c r="BK378" i="3"/>
  <c r="J361" i="3"/>
  <c r="BK335" i="3"/>
  <c r="J304" i="3"/>
  <c r="J283" i="3"/>
  <c r="BK256" i="3"/>
  <c r="J185" i="3"/>
  <c r="BK146" i="3"/>
  <c r="BK383" i="3"/>
  <c r="J393" i="3"/>
  <c r="BK336" i="3"/>
  <c r="J337" i="3"/>
  <c r="BK186" i="3"/>
  <c r="BK209" i="3"/>
  <c r="BK282" i="3"/>
  <c r="BK202" i="3"/>
  <c r="BK270" i="3"/>
  <c r="BK215" i="3"/>
  <c r="BK298" i="3"/>
  <c r="BK199" i="3"/>
  <c r="J147" i="3"/>
  <c r="BK240" i="3"/>
  <c r="BK155" i="3"/>
  <c r="J377" i="3"/>
  <c r="BK357" i="3"/>
  <c r="BK216" i="3"/>
  <c r="BK260" i="3"/>
  <c r="BK304" i="3"/>
  <c r="J270" i="3"/>
  <c r="J282" i="3"/>
  <c r="J150" i="3"/>
  <c r="BK173" i="2"/>
  <c r="J155" i="2"/>
  <c r="J129" i="2"/>
  <c r="BK127" i="2"/>
  <c r="J169" i="2"/>
  <c r="J168" i="2"/>
  <c r="BK163" i="2"/>
  <c r="BK157" i="2"/>
  <c r="J138" i="2"/>
  <c r="J354" i="3"/>
  <c r="J384" i="3"/>
  <c r="BK337" i="3"/>
  <c r="BK246" i="3"/>
  <c r="BK166" i="3"/>
  <c r="BK362" i="3"/>
  <c r="J313" i="3"/>
  <c r="BK303" i="3"/>
  <c r="BK258" i="3"/>
  <c r="J186" i="3"/>
  <c r="J243" i="3"/>
  <c r="J215" i="3"/>
  <c r="J174" i="2"/>
  <c r="BK153" i="2"/>
  <c r="J140" i="2"/>
  <c r="J178" i="2"/>
  <c r="BK168" i="2"/>
  <c r="J165" i="2"/>
  <c r="BK161" i="2"/>
  <c r="BK183" i="2"/>
  <c r="AS94" i="1"/>
  <c r="J359" i="3"/>
  <c r="J280" i="3"/>
  <c r="BK201" i="3"/>
  <c r="J368" i="3"/>
  <c r="J303" i="3"/>
  <c r="BK395" i="3"/>
  <c r="J382" i="3"/>
  <c r="BK368" i="3"/>
  <c r="J345" i="3"/>
  <c r="J317" i="3"/>
  <c r="BK294" i="3"/>
  <c r="BK262" i="3"/>
  <c r="BK196" i="3"/>
  <c r="BK150" i="3"/>
  <c r="F35" i="2"/>
  <c r="BK182" i="2"/>
  <c r="F37" i="2"/>
  <c r="J157" i="2"/>
  <c r="J182" i="2"/>
  <c r="BK178" i="2"/>
  <c r="BK129" i="2"/>
  <c r="J369" i="3"/>
  <c r="BK359" i="3"/>
  <c r="BK331" i="3"/>
  <c r="J385" i="3"/>
  <c r="J364" i="3"/>
  <c r="J343" i="3"/>
  <c r="BK316" i="3"/>
  <c r="J260" i="3"/>
  <c r="J214" i="3"/>
  <c r="BK185" i="3"/>
  <c r="BK373" i="3"/>
  <c r="J353" i="3"/>
  <c r="J326" i="3"/>
  <c r="BK302" i="3"/>
  <c r="J256" i="3"/>
  <c r="BK250" i="3"/>
  <c r="J389" i="3"/>
  <c r="BK384" i="3"/>
  <c r="J380" i="3"/>
  <c r="J373" i="3"/>
  <c r="J372" i="3"/>
  <c r="BK365" i="3"/>
  <c r="BK353" i="3"/>
  <c r="BK342" i="3"/>
  <c r="BK326" i="3"/>
  <c r="BK314" i="3"/>
  <c r="BK305" i="3"/>
  <c r="BK293" i="3"/>
  <c r="BK280" i="3"/>
  <c r="J262" i="3"/>
  <c r="J209" i="3"/>
  <c r="J202" i="3"/>
  <c r="J181" i="3"/>
  <c r="BK165" i="3"/>
  <c r="BK145" i="3"/>
  <c r="BK376" i="3"/>
  <c r="BK375" i="3"/>
  <c r="J365" i="3"/>
  <c r="J396" i="3"/>
  <c r="BK388" i="3"/>
  <c r="BK360" i="3"/>
  <c r="J307" i="3"/>
  <c r="J341" i="3"/>
  <c r="J259" i="3"/>
  <c r="J199" i="3"/>
  <c r="BK147" i="3"/>
  <c r="BK208" i="3"/>
  <c r="J278" i="3"/>
  <c r="J302" i="3"/>
  <c r="J296" i="3"/>
  <c r="BK277" i="3"/>
  <c r="BK242" i="3"/>
  <c r="J194" i="3"/>
  <c r="J272" i="3"/>
  <c r="J246" i="3"/>
  <c r="BK230" i="3"/>
  <c r="BK148" i="3"/>
  <c r="J189" i="3"/>
  <c r="BK296" i="3"/>
  <c r="BK380" i="3"/>
  <c r="J311" i="3"/>
  <c r="BK390" i="3"/>
  <c r="BK379" i="3"/>
  <c r="BK366" i="3"/>
  <c r="BK343" i="3"/>
  <c r="J298" i="3"/>
  <c r="BK191" i="3"/>
  <c r="J250" i="3"/>
  <c r="BK181" i="3"/>
  <c r="J185" i="2"/>
  <c r="J173" i="2"/>
  <c r="BK156" i="2"/>
  <c r="J156" i="2"/>
  <c r="J153" i="2"/>
  <c r="BK148" i="2"/>
  <c r="J145" i="2"/>
  <c r="J183" i="2"/>
  <c r="BK181" i="2"/>
  <c r="J34" i="2"/>
  <c r="BK185" i="2"/>
  <c r="J181" i="2"/>
  <c r="BK140" i="2"/>
  <c r="J127" i="2"/>
  <c r="J360" i="3"/>
  <c r="BK345" i="3"/>
  <c r="BK344" i="3"/>
  <c r="BK369" i="3"/>
  <c r="BK374" i="3"/>
  <c r="J358" i="3"/>
  <c r="BK333" i="3"/>
  <c r="J293" i="3"/>
  <c r="J249" i="3"/>
  <c r="BK227" i="3"/>
  <c r="J169" i="3"/>
  <c r="J148" i="3"/>
  <c r="J375" i="3"/>
  <c r="BK361" i="3"/>
  <c r="J347" i="3"/>
  <c r="BK309" i="3"/>
  <c r="J294" i="3"/>
  <c r="J252" i="3"/>
  <c r="J395" i="3"/>
  <c r="BK385" i="3"/>
  <c r="BK381" i="3"/>
  <c r="BK377" i="3"/>
  <c r="J367" i="3"/>
  <c r="J362" i="3"/>
  <c r="J344" i="3"/>
  <c r="BK341" i="3"/>
  <c r="J319" i="3"/>
  <c r="BK311" i="3"/>
  <c r="J300" i="3"/>
  <c r="J291" i="3"/>
  <c r="BK278" i="3"/>
  <c r="BK259" i="3"/>
  <c r="BK244" i="3"/>
  <c r="J208" i="3"/>
  <c r="BK194" i="3"/>
  <c r="BK175" i="3"/>
  <c r="J152" i="3"/>
  <c r="J381" i="3"/>
  <c r="BK239" i="3"/>
  <c r="BK382" i="3"/>
  <c r="BK364" i="3"/>
  <c r="J146" i="3"/>
  <c r="J379" i="3"/>
  <c r="J363" i="3"/>
  <c r="J333" i="3"/>
  <c r="J371" i="3"/>
  <c r="BK321" i="3"/>
  <c r="BK243" i="3"/>
  <c r="J204" i="3"/>
  <c r="BK152" i="3"/>
  <c r="J145" i="3"/>
  <c r="BK174" i="2"/>
  <c r="BK155" i="2"/>
  <c r="J148" i="2"/>
  <c r="BK138" i="2"/>
  <c r="BK169" i="2"/>
  <c r="BK165" i="2"/>
  <c r="J163" i="2"/>
  <c r="J161" i="2"/>
  <c r="J171" i="2"/>
  <c r="J366" i="3"/>
  <c r="J378" i="3"/>
  <c r="J336" i="3"/>
  <c r="J236" i="3"/>
  <c r="J388" i="3"/>
  <c r="J342" i="3"/>
  <c r="J277" i="3"/>
  <c r="J387" i="3"/>
  <c r="J374" i="3"/>
  <c r="BK363" i="3"/>
  <c r="J321" i="3"/>
  <c r="BK307" i="3"/>
  <c r="BK272" i="3"/>
  <c r="J258" i="3"/>
  <c r="J166" i="3"/>
  <c r="J177" i="3"/>
  <c r="BK358" i="3"/>
  <c r="BK370" i="3"/>
  <c r="BK372" i="3"/>
  <c r="BK236" i="3"/>
  <c r="BK328" i="3"/>
  <c r="J305" i="3"/>
  <c r="BK285" i="3"/>
  <c r="J239" i="3"/>
  <c r="J165" i="3"/>
  <c r="BK249" i="3"/>
  <c r="BK143" i="3"/>
  <c r="J370" i="3"/>
  <c r="BK389" i="3"/>
  <c r="J312" i="3"/>
  <c r="BK319" i="3"/>
  <c r="J196" i="3"/>
  <c r="BK204" i="3"/>
  <c r="BK283" i="3"/>
  <c r="J220" i="3"/>
  <c r="BK252" i="3"/>
  <c r="J155" i="3"/>
  <c r="R167" i="2" l="1"/>
  <c r="T128" i="2"/>
  <c r="P180" i="2"/>
  <c r="P176" i="2" s="1"/>
  <c r="BK128" i="2"/>
  <c r="J128" i="2" s="1"/>
  <c r="J99" i="2" s="1"/>
  <c r="BK167" i="2"/>
  <c r="J167" i="2"/>
  <c r="J100" i="2" s="1"/>
  <c r="BK180" i="2"/>
  <c r="J180" i="2" s="1"/>
  <c r="J103" i="2" s="1"/>
  <c r="T180" i="2"/>
  <c r="T176" i="2"/>
  <c r="P167" i="2"/>
  <c r="R180" i="2"/>
  <c r="R176" i="2" s="1"/>
  <c r="P142" i="3"/>
  <c r="P128" i="2"/>
  <c r="P125" i="2"/>
  <c r="BK151" i="3"/>
  <c r="J151" i="3"/>
  <c r="J99" i="3" s="1"/>
  <c r="P198" i="3"/>
  <c r="P213" i="3"/>
  <c r="P251" i="3"/>
  <c r="T320" i="3"/>
  <c r="R168" i="3"/>
  <c r="P219" i="3"/>
  <c r="P264" i="3"/>
  <c r="P320" i="3"/>
  <c r="R128" i="2"/>
  <c r="R125" i="2" s="1"/>
  <c r="BK168" i="3"/>
  <c r="J168" i="3" s="1"/>
  <c r="J100" i="3" s="1"/>
  <c r="R198" i="3"/>
  <c r="T213" i="3"/>
  <c r="T251" i="3"/>
  <c r="P276" i="3"/>
  <c r="R292" i="3"/>
  <c r="P315" i="3"/>
  <c r="P352" i="3"/>
  <c r="P168" i="3"/>
  <c r="R219" i="3"/>
  <c r="BK299" i="3"/>
  <c r="J299" i="3" s="1"/>
  <c r="J110" i="3" s="1"/>
  <c r="BK356" i="3"/>
  <c r="J356" i="3"/>
  <c r="J117" i="3" s="1"/>
  <c r="T168" i="3"/>
  <c r="BK213" i="3"/>
  <c r="J213" i="3"/>
  <c r="J102" i="3" s="1"/>
  <c r="BK251" i="3"/>
  <c r="J251" i="3" s="1"/>
  <c r="J104" i="3" s="1"/>
  <c r="BK264" i="3"/>
  <c r="J264" i="3"/>
  <c r="J107" i="3" s="1"/>
  <c r="R299" i="3"/>
  <c r="R315" i="3"/>
  <c r="R151" i="3"/>
  <c r="T198" i="3"/>
  <c r="R213" i="3"/>
  <c r="R264" i="3"/>
  <c r="P299" i="3"/>
  <c r="T315" i="3"/>
  <c r="BK352" i="3"/>
  <c r="J352" i="3" s="1"/>
  <c r="J115" i="3" s="1"/>
  <c r="P356" i="3"/>
  <c r="P355" i="3"/>
  <c r="T167" i="2"/>
  <c r="P151" i="3"/>
  <c r="T219" i="3"/>
  <c r="BK142" i="3"/>
  <c r="J142" i="3" s="1"/>
  <c r="J98" i="3" s="1"/>
  <c r="R142" i="3"/>
  <c r="R141" i="3"/>
  <c r="T142" i="3"/>
  <c r="T151" i="3"/>
  <c r="BK198" i="3"/>
  <c r="J198" i="3"/>
  <c r="J101" i="3" s="1"/>
  <c r="BK219" i="3"/>
  <c r="J219" i="3" s="1"/>
  <c r="J103" i="3" s="1"/>
  <c r="R251" i="3"/>
  <c r="T264" i="3"/>
  <c r="R276" i="3"/>
  <c r="BK292" i="3"/>
  <c r="J292" i="3" s="1"/>
  <c r="J109" i="3" s="1"/>
  <c r="P292" i="3"/>
  <c r="T299" i="3"/>
  <c r="R320" i="3"/>
  <c r="P340" i="3"/>
  <c r="T340" i="3"/>
  <c r="R352" i="3"/>
  <c r="R356" i="3"/>
  <c r="R355" i="3"/>
  <c r="BK276" i="3"/>
  <c r="J276" i="3"/>
  <c r="J108" i="3" s="1"/>
  <c r="T276" i="3"/>
  <c r="T292" i="3"/>
  <c r="BK315" i="3"/>
  <c r="J315" i="3" s="1"/>
  <c r="J111" i="3" s="1"/>
  <c r="BK320" i="3"/>
  <c r="J320" i="3"/>
  <c r="J112" i="3" s="1"/>
  <c r="BK340" i="3"/>
  <c r="J340" i="3" s="1"/>
  <c r="J113" i="3" s="1"/>
  <c r="R340" i="3"/>
  <c r="T352" i="3"/>
  <c r="T356" i="3"/>
  <c r="T355" i="3"/>
  <c r="BK394" i="3"/>
  <c r="J394" i="3"/>
  <c r="J120" i="3" s="1"/>
  <c r="P394" i="3"/>
  <c r="P391" i="3" s="1"/>
  <c r="R394" i="3"/>
  <c r="R391" i="3" s="1"/>
  <c r="T394" i="3"/>
  <c r="T391" i="3" s="1"/>
  <c r="BK126" i="2"/>
  <c r="J126" i="2" s="1"/>
  <c r="J98" i="2" s="1"/>
  <c r="BK184" i="2"/>
  <c r="J184" i="2"/>
  <c r="J104" i="2" s="1"/>
  <c r="BK177" i="2"/>
  <c r="J177" i="2" s="1"/>
  <c r="J102" i="2" s="1"/>
  <c r="BK261" i="3"/>
  <c r="J261" i="3"/>
  <c r="J105" i="3" s="1"/>
  <c r="BK346" i="3"/>
  <c r="J346" i="3" s="1"/>
  <c r="J114" i="3" s="1"/>
  <c r="BK392" i="3"/>
  <c r="J392" i="3"/>
  <c r="J119" i="3" s="1"/>
  <c r="BE175" i="3"/>
  <c r="BE169" i="3"/>
  <c r="BE186" i="3"/>
  <c r="BE258" i="3"/>
  <c r="BE259" i="3"/>
  <c r="BE291" i="3"/>
  <c r="J89" i="3"/>
  <c r="F137" i="3"/>
  <c r="BE143" i="3"/>
  <c r="BE145" i="3"/>
  <c r="BE208" i="3"/>
  <c r="BE214" i="3"/>
  <c r="BE227" i="3"/>
  <c r="BE236" i="3"/>
  <c r="BE250" i="3"/>
  <c r="BE275" i="3"/>
  <c r="BE309" i="3"/>
  <c r="BE265" i="3"/>
  <c r="BE272" i="3"/>
  <c r="BE289" i="3"/>
  <c r="BE202" i="3"/>
  <c r="BE243" i="3"/>
  <c r="BE244" i="3"/>
  <c r="BE249" i="3"/>
  <c r="BE282" i="3"/>
  <c r="BE285" i="3"/>
  <c r="BE293" i="3"/>
  <c r="BE294" i="3"/>
  <c r="BE311" i="3"/>
  <c r="BE317" i="3"/>
  <c r="BE331" i="3"/>
  <c r="BE165" i="3"/>
  <c r="BE181" i="3"/>
  <c r="BE189" i="3"/>
  <c r="BE191" i="3"/>
  <c r="BE204" i="3"/>
  <c r="BE209" i="3"/>
  <c r="BE256" i="3"/>
  <c r="BE260" i="3"/>
  <c r="BE277" i="3"/>
  <c r="BE333" i="3"/>
  <c r="BE328" i="3"/>
  <c r="BE339" i="3"/>
  <c r="BE375" i="3"/>
  <c r="BE377" i="3"/>
  <c r="BE300" i="3"/>
  <c r="BE316" i="3"/>
  <c r="BE353" i="3"/>
  <c r="BE380" i="3"/>
  <c r="BE396" i="3"/>
  <c r="E85" i="3"/>
  <c r="BE148" i="3"/>
  <c r="BE150" i="3"/>
  <c r="BE347" i="3"/>
  <c r="BE363" i="3"/>
  <c r="BE366" i="3"/>
  <c r="BE371" i="3"/>
  <c r="BE372" i="3"/>
  <c r="BE373" i="3"/>
  <c r="BE378" i="3"/>
  <c r="BE152" i="3"/>
  <c r="BE155" i="3"/>
  <c r="BE166" i="3"/>
  <c r="BE246" i="3"/>
  <c r="BE379" i="3"/>
  <c r="BE386" i="3"/>
  <c r="BE146" i="3"/>
  <c r="BE147" i="3"/>
  <c r="BE185" i="3"/>
  <c r="BE194" i="3"/>
  <c r="BE199" i="3"/>
  <c r="BE201" i="3"/>
  <c r="BE215" i="3"/>
  <c r="BE216" i="3"/>
  <c r="BE220" i="3"/>
  <c r="BE240" i="3"/>
  <c r="BE242" i="3"/>
  <c r="BE252" i="3"/>
  <c r="BE278" i="3"/>
  <c r="BE280" i="3"/>
  <c r="BE296" i="3"/>
  <c r="BE307" i="3"/>
  <c r="BE312" i="3"/>
  <c r="BE321" i="3"/>
  <c r="BE326" i="3"/>
  <c r="BE337" i="3"/>
  <c r="BE342" i="3"/>
  <c r="BE343" i="3"/>
  <c r="BE345" i="3"/>
  <c r="BE354" i="3"/>
  <c r="BE357" i="3"/>
  <c r="BE358" i="3"/>
  <c r="BE367" i="3"/>
  <c r="BE369" i="3"/>
  <c r="BE370" i="3"/>
  <c r="BE374" i="3"/>
  <c r="BE381" i="3"/>
  <c r="BE383" i="3"/>
  <c r="BE384" i="3"/>
  <c r="BE388" i="3"/>
  <c r="BE389" i="3"/>
  <c r="BE390" i="3"/>
  <c r="BE393" i="3"/>
  <c r="BE395" i="3"/>
  <c r="BE230" i="3"/>
  <c r="BE262" i="3"/>
  <c r="BE270" i="3"/>
  <c r="BE283" i="3"/>
  <c r="BE298" i="3"/>
  <c r="BE305" i="3"/>
  <c r="BE313" i="3"/>
  <c r="BE335" i="3"/>
  <c r="BE336" i="3"/>
  <c r="BE344" i="3"/>
  <c r="BE359" i="3"/>
  <c r="BE360" i="3"/>
  <c r="BE365" i="3"/>
  <c r="BE385" i="3"/>
  <c r="BE177" i="3"/>
  <c r="BE196" i="3"/>
  <c r="BE239" i="3"/>
  <c r="BE273" i="3"/>
  <c r="BE303" i="3"/>
  <c r="BE314" i="3"/>
  <c r="BE319" i="3"/>
  <c r="BE341" i="3"/>
  <c r="BE361" i="3"/>
  <c r="BE362" i="3"/>
  <c r="BE368" i="3"/>
  <c r="BE376" i="3"/>
  <c r="BE382" i="3"/>
  <c r="BE387" i="3"/>
  <c r="BE302" i="3"/>
  <c r="BE304" i="3"/>
  <c r="BE364" i="3"/>
  <c r="E85" i="2"/>
  <c r="J118" i="2"/>
  <c r="BE129" i="2"/>
  <c r="BE138" i="2"/>
  <c r="BE174" i="2"/>
  <c r="BE171" i="2"/>
  <c r="BE182" i="2"/>
  <c r="BE183" i="2"/>
  <c r="BE157" i="2"/>
  <c r="BE161" i="2"/>
  <c r="BE163" i="2"/>
  <c r="BE165" i="2"/>
  <c r="BE168" i="2"/>
  <c r="BE178" i="2"/>
  <c r="BE181" i="2"/>
  <c r="AW95" i="1"/>
  <c r="BA95" i="1"/>
  <c r="F92" i="2"/>
  <c r="BE127" i="2"/>
  <c r="BE140" i="2"/>
  <c r="BE145" i="2"/>
  <c r="BE148" i="2"/>
  <c r="BE153" i="2"/>
  <c r="BE155" i="2"/>
  <c r="BE156" i="2"/>
  <c r="BE169" i="2"/>
  <c r="BE173" i="2"/>
  <c r="BE185" i="2"/>
  <c r="BB95" i="1"/>
  <c r="BC95" i="1"/>
  <c r="BD95" i="1"/>
  <c r="F34" i="3"/>
  <c r="BA96" i="1" s="1"/>
  <c r="BA94" i="1" s="1"/>
  <c r="W30" i="1" s="1"/>
  <c r="J34" i="3"/>
  <c r="AW96" i="1" s="1"/>
  <c r="F36" i="3"/>
  <c r="BC96" i="1" s="1"/>
  <c r="BC94" i="1" s="1"/>
  <c r="AY94" i="1" s="1"/>
  <c r="F37" i="3"/>
  <c r="BD96" i="1" s="1"/>
  <c r="BD94" i="1" s="1"/>
  <c r="W33" i="1" s="1"/>
  <c r="F35" i="3"/>
  <c r="BB96" i="1" s="1"/>
  <c r="BB94" i="1" s="1"/>
  <c r="W31" i="1" s="1"/>
  <c r="P124" i="2" l="1"/>
  <c r="AU95" i="1" s="1"/>
  <c r="R263" i="3"/>
  <c r="T263" i="3"/>
  <c r="R140" i="3"/>
  <c r="P263" i="3"/>
  <c r="R124" i="2"/>
  <c r="T141" i="3"/>
  <c r="T140" i="3" s="1"/>
  <c r="P141" i="3"/>
  <c r="P140" i="3" s="1"/>
  <c r="AU96" i="1" s="1"/>
  <c r="AU94" i="1" s="1"/>
  <c r="T125" i="2"/>
  <c r="T124" i="2"/>
  <c r="BK176" i="2"/>
  <c r="J176" i="2"/>
  <c r="J101" i="2" s="1"/>
  <c r="BK125" i="2"/>
  <c r="J125" i="2" s="1"/>
  <c r="J97" i="2" s="1"/>
  <c r="BK263" i="3"/>
  <c r="J263" i="3"/>
  <c r="J106" i="3" s="1"/>
  <c r="BK141" i="3"/>
  <c r="J141" i="3" s="1"/>
  <c r="J97" i="3" s="1"/>
  <c r="BK355" i="3"/>
  <c r="J355" i="3"/>
  <c r="J116" i="3" s="1"/>
  <c r="BK391" i="3"/>
  <c r="J391" i="3" s="1"/>
  <c r="J118" i="3" s="1"/>
  <c r="BK124" i="2"/>
  <c r="J124" i="2"/>
  <c r="J96" i="2" s="1"/>
  <c r="F33" i="3"/>
  <c r="AZ96" i="1" s="1"/>
  <c r="W32" i="1"/>
  <c r="AW94" i="1"/>
  <c r="AK30" i="1" s="1"/>
  <c r="J33" i="2"/>
  <c r="AV95" i="1" s="1"/>
  <c r="AT95" i="1" s="1"/>
  <c r="AX94" i="1"/>
  <c r="F33" i="2"/>
  <c r="AZ95" i="1" s="1"/>
  <c r="J33" i="3"/>
  <c r="AV96" i="1" s="1"/>
  <c r="AT96" i="1" s="1"/>
  <c r="BK140" i="3" l="1"/>
  <c r="J140" i="3"/>
  <c r="J96" i="3"/>
  <c r="AZ94" i="1"/>
  <c r="W29" i="1" s="1"/>
  <c r="J30" i="2"/>
  <c r="AG95" i="1"/>
  <c r="J39" i="2" l="1"/>
  <c r="AN95" i="1"/>
  <c r="J30" i="3"/>
  <c r="AG96" i="1" s="1"/>
  <c r="AV94" i="1"/>
  <c r="AK29" i="1" s="1"/>
  <c r="J39" i="3" l="1"/>
  <c r="AN96" i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<sst xmlns="http://schemas.openxmlformats.org/spreadsheetml/2006/main" count="3972" uniqueCount="889">
  <si>
    <t>Export Komplet</t>
  </si>
  <si>
    <t/>
  </si>
  <si>
    <t>2.0</t>
  </si>
  <si>
    <t>ZAMOK</t>
  </si>
  <si>
    <t>False</t>
  </si>
  <si>
    <t>{cd5b3a42-ada9-42e1-b2ca-0443849bf1cf}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</si>
  <si>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</si>
  <si>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</si>
  <si>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</si>
  <si>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</si>
  <si>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</si>
  <si>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</si>
  <si>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</si>
  <si>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</si>
  <si>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Roztoky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</si>
  <si>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</si>
  <si>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</si>
  <si>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 části objektu</t>
  </si>
  <si>
    <t>KSO:</t>
  </si>
  <si>
    <t>CC-CZ:</t>
  </si>
  <si>
    <t>Místo:</t>
  </si>
  <si>
    <t xml:space="preserve"> </t>
  </si>
  <si>
    <t>Datum:</t>
  </si>
  <si>
    <t>16. 1. 2023</t>
  </si>
  <si>
    <t>Zadavatel:</t>
  </si>
  <si>
    <t>IČ:</t>
  </si>
  <si>
    <t>Obec Roztoky, Roztoky č.p. 128, 270 23 Roztoky</t>
  </si>
  <si>
    <t>DIČ:</t>
  </si>
  <si>
    <t>Uchazeč:</t>
  </si>
  <si>
    <t>Vyplň údaj</t>
  </si>
  <si>
    <t>Projektant:</t>
  </si>
  <si>
    <t>Iva Kroupová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</si>
  <si>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</si>
  <si>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</si>
  <si>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</si>
  <si>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</si>
  <si>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</si>
  <si>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</si>
  <si>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</si>
  <si>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</si>
  <si>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</si>
  <si>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</si>
  <si>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</si>
  <si>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</si>
  <si>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</si>
  <si>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</si>
  <si>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</si>
  <si>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</si>
  <si>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</si>
  <si>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</si>
  <si>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</si>
  <si>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</si>
  <si>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</si>
  <si>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</si>
  <si>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</si>
  <si>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</si>
  <si>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</si>
  <si>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</si>
  <si>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</si>
  <si>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</si>
  <si>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</si>
  <si>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</si>
  <si>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</si>
  <si>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</si>
  <si>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</si>
  <si>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</si>
  <si>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</si>
  <si>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</si>
  <si>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</si>
  <si>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</si>
  <si>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</si>
  <si>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</si>
  <si>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</si>
  <si>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</si>
  <si>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</si>
  <si>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</si>
  <si>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</si>
  <si>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</si>
  <si>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</si>
  <si>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</si>
  <si>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</si>
  <si>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</si>
  <si>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Bourání</t>
  </si>
  <si>
    <t>STA</t>
  </si>
  <si>
    <t>1</t>
  </si>
  <si>
    <t>{26c88c76-1bc6-44f0-b32c-6a8da4179651}</t>
  </si>
  <si>
    <t>2</t>
  </si>
  <si>
    <t>B</t>
  </si>
  <si>
    <t>Ostatní</t>
  </si>
  <si>
    <t>{09fdb6bd-0b1e-49a0-9ef1-78a9c8146632}</t>
  </si>
  <si>
    <t>KRYCÍ LIST SOUPISU PRACÍ</t>
  </si>
  <si>
    <t>Objekt:</t>
  </si>
  <si>
    <t>A - Bourání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</si>
  <si>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</si>
  <si>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</si>
  <si>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</si>
  <si>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</si>
  <si>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</si>
  <si>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</si>
  <si>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</si>
  <si>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</si>
  <si>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</si>
  <si>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</si>
  <si>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</si>
  <si>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</si>
  <si>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</si>
  <si>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</si>
  <si>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</si>
  <si>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</si>
  <si>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</si>
  <si>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</si>
  <si>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</si>
  <si>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</si>
  <si>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</si>
  <si>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</si>
  <si>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</si>
  <si>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</si>
  <si>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</si>
  <si>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</si>
  <si>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</si>
  <si>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</si>
  <si>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</si>
  <si>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</si>
  <si>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</si>
  <si>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113106190</t>
  </si>
  <si>
    <t>Rozebrání vozovek ze silničních dílců se spárami vyplněnými kamenivem strojně pl do 50 m2</t>
  </si>
  <si>
    <t>m2</t>
  </si>
  <si>
    <t>4</t>
  </si>
  <si>
    <t>-1340681733</t>
  </si>
  <si>
    <t>9</t>
  </si>
  <si>
    <t>Ostatní konstrukce a práce, bourání</t>
  </si>
  <si>
    <t>962032231</t>
  </si>
  <si>
    <t>Bourání zdiva z cihel pálených nebo vápenopískových na MV nebo MVC přes 1 m3</t>
  </si>
  <si>
    <t>m3</t>
  </si>
  <si>
    <t>-760421318</t>
  </si>
  <si>
    <t>VV</t>
  </si>
  <si>
    <t>(9,1+0,5+1,6)*6,4*0,51</t>
  </si>
  <si>
    <t>-(1,49*0,77*3+1,49*2,17*3+1,6*2,15)*0,51</t>
  </si>
  <si>
    <t>12,1*0,5*1*2</t>
  </si>
  <si>
    <t>Mezisoučet</t>
  </si>
  <si>
    <t>3</t>
  </si>
  <si>
    <t>0,9*6,5*0,51-0,9*2,1*0,51</t>
  </si>
  <si>
    <t>1,13*6,5*0,51-1,13*2,1*0,51</t>
  </si>
  <si>
    <t>Součet</t>
  </si>
  <si>
    <t>962052211</t>
  </si>
  <si>
    <t>Bourání zdiva nadzákladového ze ŽB přes 1 m3</t>
  </si>
  <si>
    <t>627818529</t>
  </si>
  <si>
    <t>(9,1+0,5+1,6)*0,3*0,51</t>
  </si>
  <si>
    <t>962081141</t>
  </si>
  <si>
    <t>Bourání příček ze skleněných tvárnic tl do 150 mm</t>
  </si>
  <si>
    <t>1851655954</t>
  </si>
  <si>
    <t>1,48*0,77*3</t>
  </si>
  <si>
    <t>1,47*0,79*2</t>
  </si>
  <si>
    <t>1,47*2,17*5</t>
  </si>
  <si>
    <t>5</t>
  </si>
  <si>
    <t>963051113</t>
  </si>
  <si>
    <t>Bourání ŽB stropů deskových tl přes 80 mm</t>
  </si>
  <si>
    <t>878532795</t>
  </si>
  <si>
    <t>" zákrytová deska"</t>
  </si>
  <si>
    <t>1,62*2,19*0,16</t>
  </si>
  <si>
    <t>6</t>
  </si>
  <si>
    <t>963051213</t>
  </si>
  <si>
    <t>Bourání ŽB stropů žebrových s viditelnými trámy</t>
  </si>
  <si>
    <t>-1696039703</t>
  </si>
  <si>
    <t>6,6*9*0,15*2</t>
  </si>
  <si>
    <t>6,6*2*18*0,08*0,2</t>
  </si>
  <si>
    <t>9*(0,5*0,5+0,25*0,25)</t>
  </si>
  <si>
    <t>7</t>
  </si>
  <si>
    <t>965042221</t>
  </si>
  <si>
    <t>Bourání podkladů pod dlažby nebo mazanin betonových nebo z litého asfaltu tl přes 100 mm pl do 1 m2</t>
  </si>
  <si>
    <t>-1331087184</t>
  </si>
  <si>
    <t>1,8*0,5*0,2*2</t>
  </si>
  <si>
    <t>8</t>
  </si>
  <si>
    <t>965049112</t>
  </si>
  <si>
    <t>Příplatek k bourání betonových mazanin za bourání mazanin se svařovanou sítí tl přes 100 mm</t>
  </si>
  <si>
    <t>-1279076938</t>
  </si>
  <si>
    <t>968072455</t>
  </si>
  <si>
    <t>Vybourání kovových dveřních zárubní pl do 2 m2</t>
  </si>
  <si>
    <t>203642678</t>
  </si>
  <si>
    <t>10</t>
  </si>
  <si>
    <t>968072456</t>
  </si>
  <si>
    <t>Vybourání kovových dveřních zárubní pl přes 2 m2</t>
  </si>
  <si>
    <t>1237768836</t>
  </si>
  <si>
    <t>1,61*2,15</t>
  </si>
  <si>
    <t>1,13*1,93</t>
  </si>
  <si>
    <t>11</t>
  </si>
  <si>
    <t>977312114</t>
  </si>
  <si>
    <t>Řezání stávajících betonových mazanin vyztužených hl do 200 mm</t>
  </si>
  <si>
    <t>m</t>
  </si>
  <si>
    <t>-1342774828</t>
  </si>
  <si>
    <t>1,8*4+0,5*4</t>
  </si>
  <si>
    <t>12</t>
  </si>
  <si>
    <t>978013191</t>
  </si>
  <si>
    <t>Otlučení (osekání) vnitřní vápenné nebo vápenocementové omítky stěn v rozsahu přes 50 do 100 %</t>
  </si>
  <si>
    <t>1226176176</t>
  </si>
  <si>
    <t>(11,5+10,4+8,09)*4</t>
  </si>
  <si>
    <t>13</t>
  </si>
  <si>
    <t>978015391</t>
  </si>
  <si>
    <t>Otlučení (osekání) vnější vápenné nebo vápenocementové omítky stupně členitosti 1 a 2 v rozsahu přes 80 do 100 %</t>
  </si>
  <si>
    <t>1096359674</t>
  </si>
  <si>
    <t>(8,9+1+3)*3,8</t>
  </si>
  <si>
    <t>997</t>
  </si>
  <si>
    <t>Přesun sutě</t>
  </si>
  <si>
    <t>14</t>
  </si>
  <si>
    <t>997013111</t>
  </si>
  <si>
    <t>Vnitrostaveništní doprava suti a vybouraných hmot pro budovy v do 6 m s použitím mechanizace</t>
  </si>
  <si>
    <t>t</t>
  </si>
  <si>
    <t>1314437722</t>
  </si>
  <si>
    <t>997013501</t>
  </si>
  <si>
    <t>Odvoz suti a vybouraných hmot na skládku nebo meziskládku do 1 km se složením</t>
  </si>
  <si>
    <t>1988407361</t>
  </si>
  <si>
    <t>166,1-65,9 " odpočet materiálu k recyklaci"</t>
  </si>
  <si>
    <t>16</t>
  </si>
  <si>
    <t>997013509</t>
  </si>
  <si>
    <t>Příplatek k odvozu suti a vybouraných hmot na skládku ZKD 1 km přes 1 km</t>
  </si>
  <si>
    <t>1012748524</t>
  </si>
  <si>
    <t>166,1*15 'Přepočtené koeficientem množství</t>
  </si>
  <si>
    <t>17</t>
  </si>
  <si>
    <t>997013603</t>
  </si>
  <si>
    <t>Poplatek za uložení na skládce (skládkovné) stavebního odpadu cihelného kód odpadu 17 01 02</t>
  </si>
  <si>
    <t>-1346152381</t>
  </si>
  <si>
    <t>18</t>
  </si>
  <si>
    <t>997013631</t>
  </si>
  <si>
    <t>Poplatek za uložení na skládce (skládkovné) stavebního odpadu směsného kód odpadu 17 09 04</t>
  </si>
  <si>
    <t>1189681105</t>
  </si>
  <si>
    <t>100,2-80,56</t>
  </si>
  <si>
    <t>PSV</t>
  </si>
  <si>
    <t>Práce a dodávky PSV</t>
  </si>
  <si>
    <t>712</t>
  </si>
  <si>
    <t>Povlakové krytiny</t>
  </si>
  <si>
    <t>19</t>
  </si>
  <si>
    <t>712340832</t>
  </si>
  <si>
    <t>Odstranění povlakové krytiny střech do 10° z pásů NAIP přitavených v plné ploše dvouvrstvé</t>
  </si>
  <si>
    <t>-1821877037</t>
  </si>
  <si>
    <t>6,6*9*2</t>
  </si>
  <si>
    <t>764</t>
  </si>
  <si>
    <t>Konstrukce klempířské</t>
  </si>
  <si>
    <t>20</t>
  </si>
  <si>
    <t>764002841</t>
  </si>
  <si>
    <t>Demontáž oplechování horních ploch zdí a nadezdívek do suti</t>
  </si>
  <si>
    <t>-1312351407</t>
  </si>
  <si>
    <t>764004801</t>
  </si>
  <si>
    <t>Demontáž podokapního žlabu do suti</t>
  </si>
  <si>
    <t>-2068982480</t>
  </si>
  <si>
    <t>22</t>
  </si>
  <si>
    <t>764004861</t>
  </si>
  <si>
    <t>Demontáž svodu do suti</t>
  </si>
  <si>
    <t>-137771323</t>
  </si>
  <si>
    <t>767</t>
  </si>
  <si>
    <t>Konstrukce zámečnické</t>
  </si>
  <si>
    <t>23</t>
  </si>
  <si>
    <t>767590840.1</t>
  </si>
  <si>
    <t>Demontáž podlahových roštů</t>
  </si>
  <si>
    <t>196349026</t>
  </si>
  <si>
    <t>6,5*1</t>
  </si>
  <si>
    <t>B - Ostatní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</si>
  <si>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</si>
  <si>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</si>
  <si>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</si>
  <si>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</si>
  <si>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</si>
  <si>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</si>
  <si>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</si>
  <si>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</si>
  <si>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</si>
  <si>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</si>
  <si>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</si>
  <si>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</si>
  <si>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</si>
  <si>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</si>
  <si>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</si>
  <si>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</si>
  <si>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</si>
  <si>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VRN9 - Ostatní náklady</t>
  </si>
  <si>
    <t>132112131</t>
  </si>
  <si>
    <t>Hloubení nezapažených rýh šířky do 800 mm v soudržných horninách třídy těžitelnosti I skupiny 1 a 2 ručně</t>
  </si>
  <si>
    <t>1585751729</t>
  </si>
  <si>
    <t>1,8*0,5*0,8*2</t>
  </si>
  <si>
    <t>162211311</t>
  </si>
  <si>
    <t>Vodorovné přemístění výkopku z horniny třídy těžitelnosti I skupiny 1 až 3 stavebním kolečkem do 10 m</t>
  </si>
  <si>
    <t>766179634</t>
  </si>
  <si>
    <t>162751117</t>
  </si>
  <si>
    <t>Vodorovné přemístění přes 9 000 do 10000 m výkopku/sypaniny z horniny třídy těžitelnosti I skupiny 1 až 3</t>
  </si>
  <si>
    <t>999828860</t>
  </si>
  <si>
    <t>167111101</t>
  </si>
  <si>
    <t>Nakládání výkopku z hornin třídy těžitelnosti I skupiny 1 až 3 ručně</t>
  </si>
  <si>
    <t>-1218287899</t>
  </si>
  <si>
    <t>171201221</t>
  </si>
  <si>
    <t>Poplatek za uložení na skládce (skládkovné) zeminy a kamení kód odpadu 17 05 04</t>
  </si>
  <si>
    <t>928133105</t>
  </si>
  <si>
    <t>1,44*1,4 'Přepočtené koeficientem množství</t>
  </si>
  <si>
    <t>171251201</t>
  </si>
  <si>
    <t>Uložení sypaniny na skládky nebo meziskládky</t>
  </si>
  <si>
    <t>306281490</t>
  </si>
  <si>
    <t>Zakládání</t>
  </si>
  <si>
    <t>271542211</t>
  </si>
  <si>
    <t>Podsyp pod základové konstrukce se zhutněním z netříděné štěrkodrtě</t>
  </si>
  <si>
    <t>-1679682189</t>
  </si>
  <si>
    <t>" rozdíl mezi recyklátem a pořebným zásypovým materiálem"</t>
  </si>
  <si>
    <t>64,301-(0,36+24,435+0,569+1,714)</t>
  </si>
  <si>
    <t>271922211</t>
  </si>
  <si>
    <t>Podsyp pod základové konstrukce se zhutněním z betonového recyklátu</t>
  </si>
  <si>
    <t>268748666</t>
  </si>
  <si>
    <t>6,5*0,98*0,8</t>
  </si>
  <si>
    <t>3*4,6*1,6</t>
  </si>
  <si>
    <t>4,5*0,52*1,6</t>
  </si>
  <si>
    <t>(3*0,9+5,5*1)*2,65</t>
  </si>
  <si>
    <t>3,55*0,33*0,3</t>
  </si>
  <si>
    <t>1,52*0,3*0,37</t>
  </si>
  <si>
    <t>1,15*1,15*3,6</t>
  </si>
  <si>
    <t>1,32*1,9*2,54</t>
  </si>
  <si>
    <t>274313711</t>
  </si>
  <si>
    <t>Základové pásy z betonu tř. C 20/25</t>
  </si>
  <si>
    <t>1441438165</t>
  </si>
  <si>
    <t>279113146</t>
  </si>
  <si>
    <t>Základová zeď tl přes 400 do 500 mm z tvárnic ztraceného bednění včetně výplně z betonu tř. C 20/25</t>
  </si>
  <si>
    <t>-414403315</t>
  </si>
  <si>
    <t>0,98*0,8</t>
  </si>
  <si>
    <t>Svislé a kompletní konstrukce</t>
  </si>
  <si>
    <t>310279842</t>
  </si>
  <si>
    <t>Zazdívka otvorů pl přes 1 do 4 m2 ve zdivu nadzákladovém z nepálených tvárnic tl do 300 mm</t>
  </si>
  <si>
    <t>-1418155298</t>
  </si>
  <si>
    <t>1,5*1*0,51*3 " okenní otvory"</t>
  </si>
  <si>
    <t>" dozdívka průchodů"</t>
  </si>
  <si>
    <t>0,9*3,7*0,5</t>
  </si>
  <si>
    <t>1,13*3,7*0,3</t>
  </si>
  <si>
    <t>311113144</t>
  </si>
  <si>
    <t>Nosná zeď tl přes 250 do 300 mm z hladkých tvárnic ztraceného bednění včetně výplně z betonu tř. C 20/25</t>
  </si>
  <si>
    <t>-1186705205</t>
  </si>
  <si>
    <t>(9,1+0,7+1,4)*0,5</t>
  </si>
  <si>
    <t>311272211.PFX</t>
  </si>
  <si>
    <t>Zdivo z tvárnic hladkých Porfix P2-440 tl zdiva 300 mm</t>
  </si>
  <si>
    <t>-1013240501</t>
  </si>
  <si>
    <t>(12,98*2)/2*2</t>
  </si>
  <si>
    <t>0,4*2</t>
  </si>
  <si>
    <t>311272231.PFX</t>
  </si>
  <si>
    <t>Zdivo z tvárnic hladkých Porfix P4-600 tl zdiva 300 mm</t>
  </si>
  <si>
    <t>-1288741162</t>
  </si>
  <si>
    <t>(9,1+0,7+1,4)*3,2-(5,1*3,6+1,1*2)</t>
  </si>
  <si>
    <t>1,5*3,6*2</t>
  </si>
  <si>
    <t>317143452</t>
  </si>
  <si>
    <t>Překlad nosný z pórobetonu ve zdech tl 300 mm dl přes 1300 do 1500 mm</t>
  </si>
  <si>
    <t>kus</t>
  </si>
  <si>
    <t>422308042</t>
  </si>
  <si>
    <t>317941123</t>
  </si>
  <si>
    <t>Osazování ocelových válcovaných nosníků na zdivu I, IE, U, UE nebo L přes č. 14 do č. 22 nebo výšky do 220 mm</t>
  </si>
  <si>
    <t>270394809</t>
  </si>
  <si>
    <t>" I22"</t>
  </si>
  <si>
    <t>5,7*2*0,0313</t>
  </si>
  <si>
    <t>M</t>
  </si>
  <si>
    <t>13010724</t>
  </si>
  <si>
    <t>ocel profilová jakost S235JR (11 375) průřez I (IPN) 220</t>
  </si>
  <si>
    <t>-945758142</t>
  </si>
  <si>
    <t>0,357*1,08 'Přepočtené koeficientem množství</t>
  </si>
  <si>
    <t>317941125</t>
  </si>
  <si>
    <t>Osazování ocelových válcovaných nosníků na zdivu I, IE, U, UE nebo L č 24 a vyšší nebo výšky přes 220 mm</t>
  </si>
  <si>
    <t>-1860203668</t>
  </si>
  <si>
    <t>" HEB 24"</t>
  </si>
  <si>
    <t>5,7*0,0832</t>
  </si>
  <si>
    <t>13010984</t>
  </si>
  <si>
    <t>ocel profilová jakost S235JR (11 375) průřez HEB 240</t>
  </si>
  <si>
    <t>1728408725</t>
  </si>
  <si>
    <t>0,474*1,08 'Přepočtené koeficientem množství</t>
  </si>
  <si>
    <t>342272245.PFX</t>
  </si>
  <si>
    <t>Příčka z hladkých tvárnic Porfix P2-500 na tenkovrstvou maltu tl 150 mm</t>
  </si>
  <si>
    <t>-1742699691</t>
  </si>
  <si>
    <t>8,5*0,3*2</t>
  </si>
  <si>
    <t>Vodorovné konstrukce</t>
  </si>
  <si>
    <t>413352115</t>
  </si>
  <si>
    <t>Zřízení podpěrné konstrukce nosníků výšky podepření do 4 m pro nosník výšky přes 100 cm</t>
  </si>
  <si>
    <t>-97532650</t>
  </si>
  <si>
    <t>5,1*0,3*2</t>
  </si>
  <si>
    <t>413352116</t>
  </si>
  <si>
    <t>Odstranění podpěrné konstrukce nosníků výšky podepření do 4 m pro nosník výšky přes 100 cm</t>
  </si>
  <si>
    <t>76721465</t>
  </si>
  <si>
    <t>417321414</t>
  </si>
  <si>
    <t>Ztužující pásy a věnce ze ŽB tř. C 20/25</t>
  </si>
  <si>
    <t>85298926</t>
  </si>
  <si>
    <t>(9,1*2+8,09+12,18*2)*0,25*0,3</t>
  </si>
  <si>
    <t>24</t>
  </si>
  <si>
    <t>417351115</t>
  </si>
  <si>
    <t>Zřízení bednění ztužujících věnců</t>
  </si>
  <si>
    <t>165289535</t>
  </si>
  <si>
    <t>(9,1*2+8,09+12,18*2)*0,25*2</t>
  </si>
  <si>
    <t>25</t>
  </si>
  <si>
    <t>417351116</t>
  </si>
  <si>
    <t>Odstranění bednění ztužujících věnců</t>
  </si>
  <si>
    <t>615516067</t>
  </si>
  <si>
    <t>26</t>
  </si>
  <si>
    <t>417361821</t>
  </si>
  <si>
    <t>Výztuž ztužujících pásů a věnců betonářskou ocelí 10 505</t>
  </si>
  <si>
    <t>237259960</t>
  </si>
  <si>
    <t>(9,1*2+8,09+12,18*2)*4*0,00089*1,1</t>
  </si>
  <si>
    <t>((9,1*2+8,09+12,18*2)/0,25)*0,000222*1,1</t>
  </si>
  <si>
    <t>Komunikace pozemní</t>
  </si>
  <si>
    <t>27</t>
  </si>
  <si>
    <t>564811012</t>
  </si>
  <si>
    <t>Podklad ze štěrkodrtě ŠD plochy do 100 m2 tl 60 mm</t>
  </si>
  <si>
    <t>30290777</t>
  </si>
  <si>
    <t>28</t>
  </si>
  <si>
    <t>584121109</t>
  </si>
  <si>
    <t>Osazení silničních dílců z ŽB do lože z kameniva těženého tl 40 mm plochy do 50 m2</t>
  </si>
  <si>
    <t>-417427222</t>
  </si>
  <si>
    <t>29</t>
  </si>
  <si>
    <t>59381001</t>
  </si>
  <si>
    <t xml:space="preserve">panel silniční </t>
  </si>
  <si>
    <t>-1019491401</t>
  </si>
  <si>
    <t>" 50% plochy  celkové plochy"</t>
  </si>
  <si>
    <t>Úpravy povrchů, podlahy a osazování výplní</t>
  </si>
  <si>
    <t>30</t>
  </si>
  <si>
    <t>612321141</t>
  </si>
  <si>
    <t>Vápenocementová omítka štuková dvouvrstvá vnitřních stěn nanášená ručně</t>
  </si>
  <si>
    <t>268712945</t>
  </si>
  <si>
    <t>" nové zdivo"</t>
  </si>
  <si>
    <t>(1,5*4+0,3*2)*3,8</t>
  </si>
  <si>
    <t>(0,7+8,5+1,4)*3,8-5,1*3,6+(5,1+3,6*2)*0,3</t>
  </si>
  <si>
    <t>" stávající zdivo"</t>
  </si>
  <si>
    <t>(8,09+5,84*2+5,2+0,15*2+4,2+5,84)*3,8</t>
  </si>
  <si>
    <t>31</t>
  </si>
  <si>
    <t>622135001</t>
  </si>
  <si>
    <t>Vyrovnání podkladu vnějších stěn maltou vápenocementovou tl do 10 mm</t>
  </si>
  <si>
    <t>216300485</t>
  </si>
  <si>
    <t>49,02</t>
  </si>
  <si>
    <t>32</t>
  </si>
  <si>
    <t>622323111</t>
  </si>
  <si>
    <t>Vápenocementová omítka hladkých vnějších stěn tloušťky do 5 mm nanášená ručně</t>
  </si>
  <si>
    <t>364491536</t>
  </si>
  <si>
    <t>(1+9,1+1,6)*4,2-5,1*3,6</t>
  </si>
  <si>
    <t>33</t>
  </si>
  <si>
    <t>622331121</t>
  </si>
  <si>
    <t>Cementová omítka hladká jednovrstvá vnějších stěn nanášená ručně</t>
  </si>
  <si>
    <t>-513990984</t>
  </si>
  <si>
    <t>" sokl"</t>
  </si>
  <si>
    <t>(1+9,1+1,7+9)*0,3-5,1*0,3</t>
  </si>
  <si>
    <t>34</t>
  </si>
  <si>
    <t>622531012</t>
  </si>
  <si>
    <t>Tenkovrstvá silikonová zrnitá omítka zrnitost 1,5 mm vnějších stěn</t>
  </si>
  <si>
    <t>1898915434</t>
  </si>
  <si>
    <t>35</t>
  </si>
  <si>
    <t>631311135</t>
  </si>
  <si>
    <t>Mazanina tl přes 120 do 240 mm z betonu prostého bez zvýšených nároků na prostředí tř. C 20/25</t>
  </si>
  <si>
    <t>1263791825</t>
  </si>
  <si>
    <t>98,77*0,2</t>
  </si>
  <si>
    <t>36</t>
  </si>
  <si>
    <t>631319013</t>
  </si>
  <si>
    <t>Příplatek k mazanině tl přes 120 do 240 mm za přehlazení povrchu</t>
  </si>
  <si>
    <t>929118774</t>
  </si>
  <si>
    <t>37</t>
  </si>
  <si>
    <t>631319175</t>
  </si>
  <si>
    <t>Příplatek k mazanině tl přes 120 do 240 mm za stržení povrchu spodní vrstvy před vložením výztuže</t>
  </si>
  <si>
    <t>842137465</t>
  </si>
  <si>
    <t>38</t>
  </si>
  <si>
    <t>631362021</t>
  </si>
  <si>
    <t>Výztuž mazanin svařovanými sítěmi Kari</t>
  </si>
  <si>
    <t>142789999</t>
  </si>
  <si>
    <t>98,77*0,00444</t>
  </si>
  <si>
    <t>39</t>
  </si>
  <si>
    <t>632451024</t>
  </si>
  <si>
    <t>Vyrovnávací potěr tl přes 40 do 50 mm z MC 15 provedený v pásu</t>
  </si>
  <si>
    <t>-2076007440</t>
  </si>
  <si>
    <t>" vyrovnání soklového zdiva "</t>
  </si>
  <si>
    <t>(9,1+0,7+1,4)*0,3</t>
  </si>
  <si>
    <t>40</t>
  </si>
  <si>
    <t>644941111</t>
  </si>
  <si>
    <t>Osazování ventilačních mřížek velikosti do 150 x 200 mm</t>
  </si>
  <si>
    <t>1749241637</t>
  </si>
  <si>
    <t>41</t>
  </si>
  <si>
    <t>55341410</t>
  </si>
  <si>
    <t>průvětrník mřížový s klapkami 150x150mm</t>
  </si>
  <si>
    <t>-821060819</t>
  </si>
  <si>
    <t>42</t>
  </si>
  <si>
    <t>941111131</t>
  </si>
  <si>
    <t>Montáž lešení řadového trubkového lehkého s podlahami zatížení do 200 kg/m2 š od 1,2 do 1,5 m v do 10 m</t>
  </si>
  <si>
    <t>-1642664475</t>
  </si>
  <si>
    <t>(11,97*2+8*2)*5,5</t>
  </si>
  <si>
    <t>(12*2+3+1,5*2)*4</t>
  </si>
  <si>
    <t>43</t>
  </si>
  <si>
    <t>941111231</t>
  </si>
  <si>
    <t>Příplatek k lešení řadovému trubkovému lehkému s podlahami š 1,5 m v 10 m za první a ZKD den použití</t>
  </si>
  <si>
    <t>-579482051</t>
  </si>
  <si>
    <t>339,67*30 'Přepočtené koeficientem množství</t>
  </si>
  <si>
    <t>44</t>
  </si>
  <si>
    <t>941111831</t>
  </si>
  <si>
    <t>Demontáž lešení řadového trubkového lehkého s podlahami zatížení do 200 kg/m2 š od 1,2 do 1,5 m v do 10 m</t>
  </si>
  <si>
    <t>-227682513</t>
  </si>
  <si>
    <t>45</t>
  </si>
  <si>
    <t>949101112</t>
  </si>
  <si>
    <t>Lešení pomocné pro objekty pozemních staveb s lešeňovou podlahou v přes 1,9 do 3,5 m zatížení do 150 kg/m2</t>
  </si>
  <si>
    <t>-1272542674</t>
  </si>
  <si>
    <t>46</t>
  </si>
  <si>
    <t>952901111</t>
  </si>
  <si>
    <t>Vyčištění budov bytové a občanské výstavby při výšce podlaží do 4 m</t>
  </si>
  <si>
    <t>-1324083074</t>
  </si>
  <si>
    <t>998</t>
  </si>
  <si>
    <t>Přesun hmot</t>
  </si>
  <si>
    <t>47</t>
  </si>
  <si>
    <t>998011001</t>
  </si>
  <si>
    <t>Přesun hmot pro budovy zděné v do 6 m</t>
  </si>
  <si>
    <t>1973026806</t>
  </si>
  <si>
    <t>711</t>
  </si>
  <si>
    <t>Izolace proti vodě, vlhkosti a plynům</t>
  </si>
  <si>
    <t>48</t>
  </si>
  <si>
    <t>711111001</t>
  </si>
  <si>
    <t>Provedení izolace proti zemní vlhkosti vodorovné za studena nátěrem penetračním</t>
  </si>
  <si>
    <t>1281204184</t>
  </si>
  <si>
    <t>1,5*0,3*2</t>
  </si>
  <si>
    <t>0,9*0,52+1,13*0,34</t>
  </si>
  <si>
    <t>49</t>
  </si>
  <si>
    <t>11163150</t>
  </si>
  <si>
    <t>lak penetrační asfaltový</t>
  </si>
  <si>
    <t>-951472277</t>
  </si>
  <si>
    <t>5,112*0,0003 'Přepočtené koeficientem množství</t>
  </si>
  <si>
    <t>50</t>
  </si>
  <si>
    <t>711141559</t>
  </si>
  <si>
    <t>Provedení izolace proti zemní vlhkosti pásy přitavením vodorovné NAIP</t>
  </si>
  <si>
    <t>925087042</t>
  </si>
  <si>
    <t>51</t>
  </si>
  <si>
    <t>62853004</t>
  </si>
  <si>
    <t>pás asfaltový natavitelný modifikovaný SBS tl 4,0mm s vložkou ze skleněné tkaniny a spalitelnou PE fólií nebo jemnozrnným minerálním posypem na horním povrchu</t>
  </si>
  <si>
    <t>1019376357</t>
  </si>
  <si>
    <t>5,112*1,1655 'Přepočtené koeficientem množství</t>
  </si>
  <si>
    <t>52</t>
  </si>
  <si>
    <t>998711101</t>
  </si>
  <si>
    <t>Přesun hmot tonážní pro izolace proti vodě, vlhkosti a plynům v objektech v do 6 m</t>
  </si>
  <si>
    <t>-1352634451</t>
  </si>
  <si>
    <t>762</t>
  </si>
  <si>
    <t>Konstrukce tesařské</t>
  </si>
  <si>
    <t>53</t>
  </si>
  <si>
    <t>762083121</t>
  </si>
  <si>
    <t>Impregnace řeziva proti dřevokaznému hmyzu, houbám a plísním máčením třída ohrožení 1 a 2</t>
  </si>
  <si>
    <t>-1816019582</t>
  </si>
  <si>
    <t>54</t>
  </si>
  <si>
    <t>762341210</t>
  </si>
  <si>
    <t>Montáž bednění střech rovných a šikmých sklonu do 60° z hrubých prken na sraz tl do 32 mm</t>
  </si>
  <si>
    <t>-773285468</t>
  </si>
  <si>
    <t>7*8,5+7*8,33</t>
  </si>
  <si>
    <t>55</t>
  </si>
  <si>
    <t>60515111</t>
  </si>
  <si>
    <t>řezivo jehličnaté boční prkno 20-30mm</t>
  </si>
  <si>
    <t>712900151</t>
  </si>
  <si>
    <t>117,81*0,024*1,1</t>
  </si>
  <si>
    <t>56</t>
  </si>
  <si>
    <t>762342214</t>
  </si>
  <si>
    <t>Montáž laťování na střechách jednoduchých sklonu do 60° osové vzdálenosti přes 150 do 360 mm</t>
  </si>
  <si>
    <t>-545175768</t>
  </si>
  <si>
    <t>57</t>
  </si>
  <si>
    <t>762342441</t>
  </si>
  <si>
    <t>Montáž lišt trojúhelníkových sklonu do 60°</t>
  </si>
  <si>
    <t>-1350795480</t>
  </si>
  <si>
    <t>7*10*2</t>
  </si>
  <si>
    <t>58</t>
  </si>
  <si>
    <t>60514114</t>
  </si>
  <si>
    <t>řezivo jehličnaté lať impregnovaná dl 4 m</t>
  </si>
  <si>
    <t>-260099954</t>
  </si>
  <si>
    <t>140*0,04*0,06*1,1</t>
  </si>
  <si>
    <t>117,81*3,34*0,04*0,06*1,1</t>
  </si>
  <si>
    <t>59</t>
  </si>
  <si>
    <t>762395000</t>
  </si>
  <si>
    <t>Spojovací prostředky krovů, bednění, laťování, nadstřešních konstrukcí</t>
  </si>
  <si>
    <t>1374647782</t>
  </si>
  <si>
    <t>3,11+1,409</t>
  </si>
  <si>
    <t>60</t>
  </si>
  <si>
    <t>998762101</t>
  </si>
  <si>
    <t>Přesun hmot tonážní pro kce tesařské v objektech v do 6 m</t>
  </si>
  <si>
    <t>-1892942058</t>
  </si>
  <si>
    <t>763</t>
  </si>
  <si>
    <t>Konstrukce suché výstavby</t>
  </si>
  <si>
    <t>61</t>
  </si>
  <si>
    <t>763131411.1</t>
  </si>
  <si>
    <t>Podhled  dvouvrstvá spodní kce profil CD+UD</t>
  </si>
  <si>
    <t>-1847515951</t>
  </si>
  <si>
    <t>62</t>
  </si>
  <si>
    <t>763732113</t>
  </si>
  <si>
    <t>Montáž střešní konstrukce z příhradových vazníků konstrukční dl do 9 m</t>
  </si>
  <si>
    <t>906422937</t>
  </si>
  <si>
    <t>6,75*10+6,73*10</t>
  </si>
  <si>
    <t>63</t>
  </si>
  <si>
    <t>605122001</t>
  </si>
  <si>
    <t xml:space="preserve">příhradový vazník pultový sušený neimpregnovaný dl do 9m vč. zavětrování </t>
  </si>
  <si>
    <t>-789722100</t>
  </si>
  <si>
    <t>134,8*1,02 'Přepočtené koeficientem množství</t>
  </si>
  <si>
    <t>64</t>
  </si>
  <si>
    <t>998763301</t>
  </si>
  <si>
    <t>Přesun hmot tonážní pro sádrokartonové konstrukce v objektech v do 6 m</t>
  </si>
  <si>
    <t>569921392</t>
  </si>
  <si>
    <t>65</t>
  </si>
  <si>
    <t>764101131</t>
  </si>
  <si>
    <t>Montáž krytiny střechy rovné drážkováním z tabulí sklonu do 30°</t>
  </si>
  <si>
    <t>-869767174</t>
  </si>
  <si>
    <t>66</t>
  </si>
  <si>
    <t>553502801</t>
  </si>
  <si>
    <t>krytina střešní  plechová s prolisy imitující falcovanou krytinu  Regamet Max Mat vč. systémových doplňku</t>
  </si>
  <si>
    <t>506442027</t>
  </si>
  <si>
    <t>67</t>
  </si>
  <si>
    <t>764211614</t>
  </si>
  <si>
    <t>Oplechování větraného hřebene s těsněním a perforovaným plechem z Pz s povrch úpravou rš 330 mm</t>
  </si>
  <si>
    <t>-1668770536</t>
  </si>
  <si>
    <t>68</t>
  </si>
  <si>
    <t>764212664</t>
  </si>
  <si>
    <t>Oplechování rovné okapové hrany z Pz s povrchovou úpravou rš 330 mm</t>
  </si>
  <si>
    <t>-1216471754</t>
  </si>
  <si>
    <t>69</t>
  </si>
  <si>
    <t>764214607</t>
  </si>
  <si>
    <t>Oplechování horních ploch a atik bez rohů z Pz s povrch úpravou mechanicky kotvené rš 670 mm</t>
  </si>
  <si>
    <t>-1153453678</t>
  </si>
  <si>
    <t>7*4</t>
  </si>
  <si>
    <t>70</t>
  </si>
  <si>
    <t>764216604</t>
  </si>
  <si>
    <t>Oplechování rovných parapetů mechanicky kotvené z Pz s povrchovou úpravou rš 330 mm</t>
  </si>
  <si>
    <t>786749832</t>
  </si>
  <si>
    <t>1,5*2</t>
  </si>
  <si>
    <t>71</t>
  </si>
  <si>
    <t>764311604</t>
  </si>
  <si>
    <t>Lemování rovných zdí střech s krytinou prejzovou nebo vlnitou z Pz s povrchovou úpravou rš 330 mm</t>
  </si>
  <si>
    <t>-1266999970</t>
  </si>
  <si>
    <t>72</t>
  </si>
  <si>
    <t>764511602</t>
  </si>
  <si>
    <t>Žlab podokapní půlkruhový z Pz s povrchovou úpravou rš 330 mm</t>
  </si>
  <si>
    <t>-1032102345</t>
  </si>
  <si>
    <t>73</t>
  </si>
  <si>
    <t>764511642</t>
  </si>
  <si>
    <t>Kotlík oválný (trychtýřový) pro podokapní žlaby z Pz s povrchovou úpravou 330/100 mm</t>
  </si>
  <si>
    <t>-1249795978</t>
  </si>
  <si>
    <t>74</t>
  </si>
  <si>
    <t>764518622</t>
  </si>
  <si>
    <t>Svody kruhové včetně objímek, kolen, odskoků z Pz s povrchovou úpravou průměru 100 mm</t>
  </si>
  <si>
    <t>-1500163258</t>
  </si>
  <si>
    <t>75</t>
  </si>
  <si>
    <t>998764101</t>
  </si>
  <si>
    <t>Přesun hmot tonážní pro konstrukce klempířské v objektech v do 6 m</t>
  </si>
  <si>
    <t>-26719219</t>
  </si>
  <si>
    <t>765</t>
  </si>
  <si>
    <t>Krytina skládaná</t>
  </si>
  <si>
    <t>76</t>
  </si>
  <si>
    <t>765191023</t>
  </si>
  <si>
    <t>Montáž pojistné hydroizolační nebo parotěsné kladené ve sklonu přes 20° s lepenými spoji na bednění</t>
  </si>
  <si>
    <t>-2004606093</t>
  </si>
  <si>
    <t>77</t>
  </si>
  <si>
    <t>283293221</t>
  </si>
  <si>
    <t>fólie kontaktní difuzně propustná pro doplňkovou hydroizolační vrstvu, Jutadach Thermoisol 2AP</t>
  </si>
  <si>
    <t>2024760905</t>
  </si>
  <si>
    <t>117,81*1,1 'Přepočtené koeficientem množství</t>
  </si>
  <si>
    <t>78</t>
  </si>
  <si>
    <t>998765101</t>
  </si>
  <si>
    <t>Přesun hmot tonážní pro krytiny skládané v objektech v do 6 m</t>
  </si>
  <si>
    <t>899297253</t>
  </si>
  <si>
    <t>766</t>
  </si>
  <si>
    <t>Konstrukce truhlářské</t>
  </si>
  <si>
    <t>79</t>
  </si>
  <si>
    <t>766422342</t>
  </si>
  <si>
    <t>Montáž obložení podhledů jednoduchých panely aglomerovanými přes 0,60 do 1,50 m2</t>
  </si>
  <si>
    <t>873794491</t>
  </si>
  <si>
    <t>98,77</t>
  </si>
  <si>
    <t>" římsa"</t>
  </si>
  <si>
    <t>(9,1+8,93)*0,45+0,25*0,25*4</t>
  </si>
  <si>
    <t>80</t>
  </si>
  <si>
    <t>CDC.0008837.URS1</t>
  </si>
  <si>
    <t>deska cementotřísková CETRIS FINISH fasádní 125x335 cm tl.1,2 cm</t>
  </si>
  <si>
    <t>-546358976</t>
  </si>
  <si>
    <t>107,134*1,1 'Přepočtené koeficientem množství</t>
  </si>
  <si>
    <t>81</t>
  </si>
  <si>
    <t>766427112</t>
  </si>
  <si>
    <t>Montáž podkladového roštu pro obložení podhledů</t>
  </si>
  <si>
    <t>-920217495</t>
  </si>
  <si>
    <t>9,1*4+8,93*4+0,25*8</t>
  </si>
  <si>
    <t>82</t>
  </si>
  <si>
    <t>237315330</t>
  </si>
  <si>
    <t>74,12*0,04*0,06*1,1</t>
  </si>
  <si>
    <t>83</t>
  </si>
  <si>
    <t>766622131</t>
  </si>
  <si>
    <t>Montáž plastových oken plochy přes 1 m2 otevíravých v do 1,5 m s rámem do zdiva</t>
  </si>
  <si>
    <t>-742142374</t>
  </si>
  <si>
    <t>1,5*0,75*2</t>
  </si>
  <si>
    <t>84</t>
  </si>
  <si>
    <t>61140051</t>
  </si>
  <si>
    <t>okno plastové otevíravé/sklopné dvojsklo přes plochu 1m2 do v 1,5m</t>
  </si>
  <si>
    <t>-1742682820</t>
  </si>
  <si>
    <t>85</t>
  </si>
  <si>
    <t>766694112</t>
  </si>
  <si>
    <t>Montáž parapetních desek dřevěných nebo plastových š do 30 cm dl přes 1,0 do 1,6 m</t>
  </si>
  <si>
    <t>1617941375</t>
  </si>
  <si>
    <t>86</t>
  </si>
  <si>
    <t>60794102</t>
  </si>
  <si>
    <t>parapet dřevotřískový vnitřní povrch laminátový š 260mm</t>
  </si>
  <si>
    <t>-814149101</t>
  </si>
  <si>
    <t>87</t>
  </si>
  <si>
    <t>998766101</t>
  </si>
  <si>
    <t>Přesun hmot tonážní pro kce truhlářské v objektech v do 6 m</t>
  </si>
  <si>
    <t>901144981</t>
  </si>
  <si>
    <t>88</t>
  </si>
  <si>
    <t>767640111</t>
  </si>
  <si>
    <t>Montáž dveří ocelových nebo hliníkových vchodových jednokřídlových bez nadsvětlíku</t>
  </si>
  <si>
    <t>-1682016910</t>
  </si>
  <si>
    <t>89</t>
  </si>
  <si>
    <t>553411571</t>
  </si>
  <si>
    <t>dveře jednokřídlé ocelové vchodové 1100x2000mm vč. zárubně a povrchové úpravy</t>
  </si>
  <si>
    <t>-429053391</t>
  </si>
  <si>
    <t>90</t>
  </si>
  <si>
    <t>767651240</t>
  </si>
  <si>
    <t>Montáž vrat garážových otvíravých do ocelové zárubně pl přes 13 m2</t>
  </si>
  <si>
    <t>545344834</t>
  </si>
  <si>
    <t>91</t>
  </si>
  <si>
    <t>553447111</t>
  </si>
  <si>
    <t>vrata ocelová dvokřídlová  s prosvětlovací výplní z makrolonu, vč. rámové zárubně</t>
  </si>
  <si>
    <t>1617310536</t>
  </si>
  <si>
    <t>92</t>
  </si>
  <si>
    <t>998767101</t>
  </si>
  <si>
    <t>Přesun hmot tonážní pro zámečnické konstrukce v objektech v do 6 m</t>
  </si>
  <si>
    <t>1667517327</t>
  </si>
  <si>
    <t>783</t>
  </si>
  <si>
    <t>Dokončovací práce - nátěry</t>
  </si>
  <si>
    <t>93</t>
  </si>
  <si>
    <t>783314201</t>
  </si>
  <si>
    <t>Základní antikorozní jednonásobný syntetický standardní nátěr zámečnických konstrukcí</t>
  </si>
  <si>
    <t>396469342</t>
  </si>
  <si>
    <t>" zabudovaná ocel"</t>
  </si>
  <si>
    <t>5,7*2*1,38</t>
  </si>
  <si>
    <t>5,7*2*0,775</t>
  </si>
  <si>
    <t>784</t>
  </si>
  <si>
    <t>Dokončovací práce - malby a tapety</t>
  </si>
  <si>
    <t>94</t>
  </si>
  <si>
    <t>784181121</t>
  </si>
  <si>
    <t>Hloubková jednonásobná bezbarvá penetrace podkladu v místnostech v do 3,80 m</t>
  </si>
  <si>
    <t>-48761291</t>
  </si>
  <si>
    <t>95</t>
  </si>
  <si>
    <t>784221101</t>
  </si>
  <si>
    <t>Dvojnásobné bílé malby ze směsí za sucha dobře otěruvzdorných v místnostech do 3,80 m</t>
  </si>
  <si>
    <t>-854230627</t>
  </si>
  <si>
    <t>Práce a dodávky M</t>
  </si>
  <si>
    <t>21-M</t>
  </si>
  <si>
    <t>Elektromontáže</t>
  </si>
  <si>
    <t>96</t>
  </si>
  <si>
    <t>21-M21001</t>
  </si>
  <si>
    <t>Rozvaděč 2/12 Z</t>
  </si>
  <si>
    <t>kpl</t>
  </si>
  <si>
    <t>256</t>
  </si>
  <si>
    <t>1539910649</t>
  </si>
  <si>
    <t>97</t>
  </si>
  <si>
    <t>21-M21002</t>
  </si>
  <si>
    <t>Hlavní vypínač 3/25A</t>
  </si>
  <si>
    <t>ks</t>
  </si>
  <si>
    <t>-1987819639</t>
  </si>
  <si>
    <t>98</t>
  </si>
  <si>
    <t>21-M21003</t>
  </si>
  <si>
    <t>Kombichránič 1/10/N/003</t>
  </si>
  <si>
    <t>-1348372864</t>
  </si>
  <si>
    <t>99</t>
  </si>
  <si>
    <t>21-M21004</t>
  </si>
  <si>
    <t>Kombichránič 1/16/N/003</t>
  </si>
  <si>
    <t>1043181969</t>
  </si>
  <si>
    <t>100</t>
  </si>
  <si>
    <t>21-M21005</t>
  </si>
  <si>
    <t>Lišta 3 fáz.propoj.</t>
  </si>
  <si>
    <t>-1967853148</t>
  </si>
  <si>
    <t>101</t>
  </si>
  <si>
    <t>21-M21006</t>
  </si>
  <si>
    <t>Svítidlo zář. LED 36W</t>
  </si>
  <si>
    <t>1167319706</t>
  </si>
  <si>
    <t>102</t>
  </si>
  <si>
    <t>21-M21007</t>
  </si>
  <si>
    <t>Svítidlo LED 12W</t>
  </si>
  <si>
    <t>-1281572990</t>
  </si>
  <si>
    <t>103</t>
  </si>
  <si>
    <t>21-M21008</t>
  </si>
  <si>
    <t>Svítidlo LED 24W</t>
  </si>
  <si>
    <t>-1318394861</t>
  </si>
  <si>
    <t>104</t>
  </si>
  <si>
    <t>21-M21009</t>
  </si>
  <si>
    <t>Svítidlo LED vekovní s čidlem</t>
  </si>
  <si>
    <t>1283017486</t>
  </si>
  <si>
    <t>105</t>
  </si>
  <si>
    <t>21-M21010</t>
  </si>
  <si>
    <t>Spínač 1</t>
  </si>
  <si>
    <t>1746049776</t>
  </si>
  <si>
    <t>106</t>
  </si>
  <si>
    <t>21-M21011</t>
  </si>
  <si>
    <t>Spínač 6</t>
  </si>
  <si>
    <t>1228088992</t>
  </si>
  <si>
    <t>107</t>
  </si>
  <si>
    <t>21-M21012</t>
  </si>
  <si>
    <t>Dvojzásuvka 230V</t>
  </si>
  <si>
    <t>1336539610</t>
  </si>
  <si>
    <t>108</t>
  </si>
  <si>
    <t>21-M21013</t>
  </si>
  <si>
    <t>CYKY 3Cx2,5</t>
  </si>
  <si>
    <t>-824571716</t>
  </si>
  <si>
    <t>109</t>
  </si>
  <si>
    <t>21-M21014</t>
  </si>
  <si>
    <t>CYKY 3Cx1,5</t>
  </si>
  <si>
    <t>2058038328</t>
  </si>
  <si>
    <t>110</t>
  </si>
  <si>
    <t>21-M21015</t>
  </si>
  <si>
    <t>CYKY 3Ox1,5</t>
  </si>
  <si>
    <t>136662562</t>
  </si>
  <si>
    <t>111</t>
  </si>
  <si>
    <t>21-M21016</t>
  </si>
  <si>
    <t>Zásuvka 230V</t>
  </si>
  <si>
    <t>2010928308</t>
  </si>
  <si>
    <t>112</t>
  </si>
  <si>
    <t>21-M21017</t>
  </si>
  <si>
    <t>Krabice KU 68</t>
  </si>
  <si>
    <t>1196496267</t>
  </si>
  <si>
    <t>113</t>
  </si>
  <si>
    <t>21-M21018</t>
  </si>
  <si>
    <t>Sádra</t>
  </si>
  <si>
    <t>kg</t>
  </si>
  <si>
    <t>-147717959</t>
  </si>
  <si>
    <t>114</t>
  </si>
  <si>
    <t>21-M21019</t>
  </si>
  <si>
    <t>Svorky Wago</t>
  </si>
  <si>
    <t>-54357420</t>
  </si>
  <si>
    <t>115</t>
  </si>
  <si>
    <t>21-M21020</t>
  </si>
  <si>
    <t>Drát FeZn 10</t>
  </si>
  <si>
    <t>1775812342</t>
  </si>
  <si>
    <t>116</t>
  </si>
  <si>
    <t>21-M21021</t>
  </si>
  <si>
    <t>Drát AlMgSi 8</t>
  </si>
  <si>
    <t>-663185284</t>
  </si>
  <si>
    <t>117</t>
  </si>
  <si>
    <t>21-M21022</t>
  </si>
  <si>
    <t>Jímací tyč 1,5m vč.podstavce</t>
  </si>
  <si>
    <t>771548907</t>
  </si>
  <si>
    <t>118</t>
  </si>
  <si>
    <t>21-M21023</t>
  </si>
  <si>
    <t>Svorky SS-SP-SO</t>
  </si>
  <si>
    <t>217222506</t>
  </si>
  <si>
    <t>119</t>
  </si>
  <si>
    <t>21-M21024</t>
  </si>
  <si>
    <t>Svorka SZ</t>
  </si>
  <si>
    <t>1861134034</t>
  </si>
  <si>
    <t>120</t>
  </si>
  <si>
    <t>21-M21025</t>
  </si>
  <si>
    <t>Podpěra PV 1a</t>
  </si>
  <si>
    <t>355386234</t>
  </si>
  <si>
    <t>121</t>
  </si>
  <si>
    <t>21-M21026</t>
  </si>
  <si>
    <t>ZT 1,5m  vč,svorky</t>
  </si>
  <si>
    <t>638300002</t>
  </si>
  <si>
    <t>122</t>
  </si>
  <si>
    <t>21-M21027</t>
  </si>
  <si>
    <t>OT 1,7m vč,držáků</t>
  </si>
  <si>
    <t>1620615561</t>
  </si>
  <si>
    <t>123</t>
  </si>
  <si>
    <t>21-M21028</t>
  </si>
  <si>
    <t>Isolační spoj v zemi</t>
  </si>
  <si>
    <t>-779087131</t>
  </si>
  <si>
    <t>124</t>
  </si>
  <si>
    <t>21-M21029</t>
  </si>
  <si>
    <t>Drobný a pomocný materiál</t>
  </si>
  <si>
    <t>-1834644992</t>
  </si>
  <si>
    <t>125</t>
  </si>
  <si>
    <t>21m21030</t>
  </si>
  <si>
    <t>Montáže uzemění vč.výkopu</t>
  </si>
  <si>
    <t>434690117</t>
  </si>
  <si>
    <t>126</t>
  </si>
  <si>
    <t>21m21031</t>
  </si>
  <si>
    <t>1832398102</t>
  </si>
  <si>
    <t>127</t>
  </si>
  <si>
    <t>21m21032</t>
  </si>
  <si>
    <t>Zednické přípomoce výseky,průrazy ,úklid suti</t>
  </si>
  <si>
    <t>988668061</t>
  </si>
  <si>
    <t>128</t>
  </si>
  <si>
    <t>21m21033</t>
  </si>
  <si>
    <t>Revize</t>
  </si>
  <si>
    <t>1467721723</t>
  </si>
  <si>
    <t>129</t>
  </si>
  <si>
    <t>21m21034</t>
  </si>
  <si>
    <t>Výroba rozvaděče,prohlášení o shodě</t>
  </si>
  <si>
    <t>-2099634256</t>
  </si>
  <si>
    <t>VRN</t>
  </si>
  <si>
    <t>Vedlejší rozpočtové náklady</t>
  </si>
  <si>
    <t>VRN3</t>
  </si>
  <si>
    <t>Zařízení staveniště</t>
  </si>
  <si>
    <t>130</t>
  </si>
  <si>
    <t>030001001</t>
  </si>
  <si>
    <t>soub</t>
  </si>
  <si>
    <t>1024</t>
  </si>
  <si>
    <t>1539379973</t>
  </si>
  <si>
    <t>VRN9</t>
  </si>
  <si>
    <t>Ostatní náklady</t>
  </si>
  <si>
    <t>131</t>
  </si>
  <si>
    <t>090001001</t>
  </si>
  <si>
    <t>Náklady na jeřáb</t>
  </si>
  <si>
    <t>91855553</t>
  </si>
  <si>
    <t>132</t>
  </si>
  <si>
    <t>090001002</t>
  </si>
  <si>
    <t>Náklady na recyklaci suti</t>
  </si>
  <si>
    <t>1022087901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</si>
</sst>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7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8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3"/>
      <c r="AQ5" s="23"/>
      <c r="AR5" s="21"/>
      <c r="BE5" s="265" t="s">
        <v>15</v>
      </c>
      <c r="BS5" s="18" t="s">
        <v>6</v>
      </c>
    </row>
    <row r="6" spans="1:74" s="1" customFormat="1" ht="37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0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3"/>
      <c r="AQ6" s="23"/>
      <c r="AR6" s="21"/>
      <c r="BE6" s="266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6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6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6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6"/>
      <c r="BS10" s="18" t="s">
        <v>6</v>
      </c>
    </row>
    <row r="11" spans="1:74" s="1" customFormat="1" ht="18.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6"/>
      <c r="BS11" s="18" t="s">
        <v>6</v>
      </c>
    </row>
    <row r="12" spans="1:74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6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6"/>
      <c r="BS13" s="18" t="s">
        <v>6</v>
      </c>
    </row>
    <row r="14" spans="1:74" ht="12.5">
      <c r="B14" s="22"/>
      <c r="C14" s="23"/>
      <c r="D14" s="23"/>
      <c r="E14" s="271" t="s">
        <v>29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6"/>
      <c r="BS14" s="18" t="s">
        <v>6</v>
      </c>
    </row>
    <row r="15" spans="1:74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6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6"/>
      <c r="BS16" s="18" t="s">
        <v>4</v>
      </c>
    </row>
    <row r="17" spans="1:71" s="1" customFormat="1" ht="18.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6"/>
      <c r="BS17" s="18" t="s">
        <v>32</v>
      </c>
    </row>
    <row r="18" spans="1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6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6"/>
      <c r="BS19" s="18" t="s">
        <v>6</v>
      </c>
    </row>
    <row r="20" spans="1:71" s="1" customFormat="1" ht="18.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6"/>
      <c r="BS20" s="18" t="s">
        <v>32</v>
      </c>
    </row>
    <row r="21" spans="1:71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6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6"/>
    </row>
    <row r="23" spans="1:71" s="1" customFormat="1" ht="16.5" customHeight="1">
      <c r="B23" s="22"/>
      <c r="C23" s="23"/>
      <c r="D23" s="23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3"/>
      <c r="AP23" s="23"/>
      <c r="AQ23" s="23"/>
      <c r="AR23" s="21"/>
      <c r="BE23" s="266"/>
    </row>
    <row r="24" spans="1:71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6"/>
    </row>
    <row r="25" spans="1:71" s="1" customFormat="1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6"/>
    </row>
    <row r="26" spans="1:71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4">
        <f>ROUND(AG94,2)</f>
        <v>0</v>
      </c>
      <c r="AL26" s="275"/>
      <c r="AM26" s="275"/>
      <c r="AN26" s="275"/>
      <c r="AO26" s="275"/>
      <c r="AP26" s="37"/>
      <c r="AQ26" s="37"/>
      <c r="AR26" s="40"/>
      <c r="BE26" s="266"/>
    </row>
    <row r="27" spans="1:71" s="2" customFormat="1" ht="7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6"/>
    </row>
    <row r="28" spans="1:71" s="2" customFormat="1" ht="12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6" t="s">
        <v>37</v>
      </c>
      <c r="M28" s="276"/>
      <c r="N28" s="276"/>
      <c r="O28" s="276"/>
      <c r="P28" s="276"/>
      <c r="Q28" s="37"/>
      <c r="R28" s="37"/>
      <c r="S28" s="37"/>
      <c r="T28" s="37"/>
      <c r="U28" s="37"/>
      <c r="V28" s="37"/>
      <c r="W28" s="276" t="s">
        <v>38</v>
      </c>
      <c r="X28" s="276"/>
      <c r="Y28" s="276"/>
      <c r="Z28" s="276"/>
      <c r="AA28" s="276"/>
      <c r="AB28" s="276"/>
      <c r="AC28" s="276"/>
      <c r="AD28" s="276"/>
      <c r="AE28" s="276"/>
      <c r="AF28" s="37"/>
      <c r="AG28" s="37"/>
      <c r="AH28" s="37"/>
      <c r="AI28" s="37"/>
      <c r="AJ28" s="37"/>
      <c r="AK28" s="276" t="s">
        <v>39</v>
      </c>
      <c r="AL28" s="276"/>
      <c r="AM28" s="276"/>
      <c r="AN28" s="276"/>
      <c r="AO28" s="276"/>
      <c r="AP28" s="37"/>
      <c r="AQ28" s="37"/>
      <c r="AR28" s="40"/>
      <c r="BE28" s="266"/>
    </row>
    <row r="29" spans="1:71" s="3" customFormat="1" ht="14.4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9">
        <v>0.21</v>
      </c>
      <c r="M29" s="278"/>
      <c r="N29" s="278"/>
      <c r="O29" s="278"/>
      <c r="P29" s="278"/>
      <c r="Q29" s="42"/>
      <c r="R29" s="42"/>
      <c r="S29" s="42"/>
      <c r="T29" s="42"/>
      <c r="U29" s="42"/>
      <c r="V29" s="42"/>
      <c r="W29" s="277">
        <f>ROUND(AZ94, 2)</f>
        <v>0</v>
      </c>
      <c r="X29" s="278"/>
      <c r="Y29" s="278"/>
      <c r="Z29" s="278"/>
      <c r="AA29" s="278"/>
      <c r="AB29" s="278"/>
      <c r="AC29" s="278"/>
      <c r="AD29" s="278"/>
      <c r="AE29" s="278"/>
      <c r="AF29" s="42"/>
      <c r="AG29" s="42"/>
      <c r="AH29" s="42"/>
      <c r="AI29" s="42"/>
      <c r="AJ29" s="42"/>
      <c r="AK29" s="277">
        <f>ROUND(AV94, 2)</f>
        <v>0</v>
      </c>
      <c r="AL29" s="278"/>
      <c r="AM29" s="278"/>
      <c r="AN29" s="278"/>
      <c r="AO29" s="278"/>
      <c r="AP29" s="42"/>
      <c r="AQ29" s="42"/>
      <c r="AR29" s="43"/>
      <c r="BE29" s="267"/>
    </row>
    <row r="30" spans="1:71" s="3" customFormat="1" ht="14.4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9">
        <v>0.15</v>
      </c>
      <c r="M30" s="278"/>
      <c r="N30" s="278"/>
      <c r="O30" s="278"/>
      <c r="P30" s="278"/>
      <c r="Q30" s="42"/>
      <c r="R30" s="42"/>
      <c r="S30" s="42"/>
      <c r="T30" s="42"/>
      <c r="U30" s="42"/>
      <c r="V30" s="42"/>
      <c r="W30" s="277">
        <f>ROUND(BA94, 2)</f>
        <v>0</v>
      </c>
      <c r="X30" s="278"/>
      <c r="Y30" s="278"/>
      <c r="Z30" s="278"/>
      <c r="AA30" s="278"/>
      <c r="AB30" s="278"/>
      <c r="AC30" s="278"/>
      <c r="AD30" s="278"/>
      <c r="AE30" s="278"/>
      <c r="AF30" s="42"/>
      <c r="AG30" s="42"/>
      <c r="AH30" s="42"/>
      <c r="AI30" s="42"/>
      <c r="AJ30" s="42"/>
      <c r="AK30" s="277">
        <f>ROUND(AW94, 2)</f>
        <v>0</v>
      </c>
      <c r="AL30" s="278"/>
      <c r="AM30" s="278"/>
      <c r="AN30" s="278"/>
      <c r="AO30" s="278"/>
      <c r="AP30" s="42"/>
      <c r="AQ30" s="42"/>
      <c r="AR30" s="43"/>
      <c r="BE30" s="267"/>
    </row>
    <row r="31" spans="1:71" s="3" customFormat="1" ht="14.4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9">
        <v>0.21</v>
      </c>
      <c r="M31" s="278"/>
      <c r="N31" s="278"/>
      <c r="O31" s="278"/>
      <c r="P31" s="278"/>
      <c r="Q31" s="42"/>
      <c r="R31" s="42"/>
      <c r="S31" s="42"/>
      <c r="T31" s="42"/>
      <c r="U31" s="42"/>
      <c r="V31" s="42"/>
      <c r="W31" s="277">
        <f>ROUND(BB94, 2)</f>
        <v>0</v>
      </c>
      <c r="X31" s="278"/>
      <c r="Y31" s="278"/>
      <c r="Z31" s="278"/>
      <c r="AA31" s="278"/>
      <c r="AB31" s="278"/>
      <c r="AC31" s="278"/>
      <c r="AD31" s="278"/>
      <c r="AE31" s="278"/>
      <c r="AF31" s="42"/>
      <c r="AG31" s="42"/>
      <c r="AH31" s="42"/>
      <c r="AI31" s="42"/>
      <c r="AJ31" s="42"/>
      <c r="AK31" s="277">
        <v>0</v>
      </c>
      <c r="AL31" s="278"/>
      <c r="AM31" s="278"/>
      <c r="AN31" s="278"/>
      <c r="AO31" s="278"/>
      <c r="AP31" s="42"/>
      <c r="AQ31" s="42"/>
      <c r="AR31" s="43"/>
      <c r="BE31" s="267"/>
    </row>
    <row r="32" spans="1:71" s="3" customFormat="1" ht="14.4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9">
        <v>0.15</v>
      </c>
      <c r="M32" s="278"/>
      <c r="N32" s="278"/>
      <c r="O32" s="278"/>
      <c r="P32" s="278"/>
      <c r="Q32" s="42"/>
      <c r="R32" s="42"/>
      <c r="S32" s="42"/>
      <c r="T32" s="42"/>
      <c r="U32" s="42"/>
      <c r="V32" s="42"/>
      <c r="W32" s="277">
        <f>ROUND(BC94, 2)</f>
        <v>0</v>
      </c>
      <c r="X32" s="278"/>
      <c r="Y32" s="278"/>
      <c r="Z32" s="278"/>
      <c r="AA32" s="278"/>
      <c r="AB32" s="278"/>
      <c r="AC32" s="278"/>
      <c r="AD32" s="278"/>
      <c r="AE32" s="278"/>
      <c r="AF32" s="42"/>
      <c r="AG32" s="42"/>
      <c r="AH32" s="42"/>
      <c r="AI32" s="42"/>
      <c r="AJ32" s="42"/>
      <c r="AK32" s="277">
        <v>0</v>
      </c>
      <c r="AL32" s="278"/>
      <c r="AM32" s="278"/>
      <c r="AN32" s="278"/>
      <c r="AO32" s="278"/>
      <c r="AP32" s="42"/>
      <c r="AQ32" s="42"/>
      <c r="AR32" s="43"/>
      <c r="BE32" s="267"/>
    </row>
    <row r="33" spans="1:57" s="3" customFormat="1" ht="14.4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9">
        <v>0</v>
      </c>
      <c r="M33" s="278"/>
      <c r="N33" s="278"/>
      <c r="O33" s="278"/>
      <c r="P33" s="278"/>
      <c r="Q33" s="42"/>
      <c r="R33" s="42"/>
      <c r="S33" s="42"/>
      <c r="T33" s="42"/>
      <c r="U33" s="42"/>
      <c r="V33" s="42"/>
      <c r="W33" s="277">
        <f>ROUND(BD94, 2)</f>
        <v>0</v>
      </c>
      <c r="X33" s="278"/>
      <c r="Y33" s="278"/>
      <c r="Z33" s="278"/>
      <c r="AA33" s="278"/>
      <c r="AB33" s="278"/>
      <c r="AC33" s="278"/>
      <c r="AD33" s="278"/>
      <c r="AE33" s="278"/>
      <c r="AF33" s="42"/>
      <c r="AG33" s="42"/>
      <c r="AH33" s="42"/>
      <c r="AI33" s="42"/>
      <c r="AJ33" s="42"/>
      <c r="AK33" s="277">
        <v>0</v>
      </c>
      <c r="AL33" s="278"/>
      <c r="AM33" s="278"/>
      <c r="AN33" s="278"/>
      <c r="AO33" s="278"/>
      <c r="AP33" s="42"/>
      <c r="AQ33" s="42"/>
      <c r="AR33" s="43"/>
      <c r="BE33" s="267"/>
    </row>
    <row r="34" spans="1:57" s="2" customFormat="1" ht="7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6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80" t="s">
        <v>48</v>
      </c>
      <c r="Y35" s="281"/>
      <c r="Z35" s="281"/>
      <c r="AA35" s="281"/>
      <c r="AB35" s="281"/>
      <c r="AC35" s="46"/>
      <c r="AD35" s="46"/>
      <c r="AE35" s="46"/>
      <c r="AF35" s="46"/>
      <c r="AG35" s="46"/>
      <c r="AH35" s="46"/>
      <c r="AI35" s="46"/>
      <c r="AJ35" s="46"/>
      <c r="AK35" s="282">
        <f>SUM(AK26:AK33)</f>
        <v>0</v>
      </c>
      <c r="AL35" s="281"/>
      <c r="AM35" s="281"/>
      <c r="AN35" s="281"/>
      <c r="AO35" s="283"/>
      <c r="AP35" s="44"/>
      <c r="AQ35" s="44"/>
      <c r="AR35" s="40"/>
      <c r="BE35" s="35"/>
    </row>
    <row r="36" spans="1:57" s="2" customFormat="1" ht="7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0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0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0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0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0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0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0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0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0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 ht="10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0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0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0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0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0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0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0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0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0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0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0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0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7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7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Roztoky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7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4" t="str">
        <f>K6</f>
        <v>Stavební úprav části objektu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64"/>
      <c r="AQ85" s="64"/>
      <c r="AR85" s="65"/>
    </row>
    <row r="86" spans="1:91" s="2" customFormat="1" ht="7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6" t="str">
        <f>IF(AN8= "","",AN8)</f>
        <v>16. 1. 2023</v>
      </c>
      <c r="AN87" s="286"/>
      <c r="AO87" s="37"/>
      <c r="AP87" s="37"/>
      <c r="AQ87" s="37"/>
      <c r="AR87" s="40"/>
      <c r="BE87" s="35"/>
    </row>
    <row r="88" spans="1:91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Obec Roztoky, Roztoky č.p. 128, 270 23 Roztoky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7" t="str">
        <f>IF(E17="","",E17)</f>
        <v>Iva Kroupová</v>
      </c>
      <c r="AN89" s="288"/>
      <c r="AO89" s="288"/>
      <c r="AP89" s="288"/>
      <c r="AQ89" s="37"/>
      <c r="AR89" s="40"/>
      <c r="AS89" s="289" t="s">
        <v>56</v>
      </c>
      <c r="AT89" s="29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7" t="str">
        <f>IF(E20="","",E20)</f>
        <v>Lenka Jandová</v>
      </c>
      <c r="AN90" s="288"/>
      <c r="AO90" s="288"/>
      <c r="AP90" s="288"/>
      <c r="AQ90" s="37"/>
      <c r="AR90" s="40"/>
      <c r="AS90" s="291"/>
      <c r="AT90" s="29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7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3"/>
      <c r="AT91" s="29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95" t="s">
        <v>57</v>
      </c>
      <c r="D92" s="296"/>
      <c r="E92" s="296"/>
      <c r="F92" s="296"/>
      <c r="G92" s="296"/>
      <c r="H92" s="74"/>
      <c r="I92" s="297" t="s">
        <v>58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8" t="s">
        <v>59</v>
      </c>
      <c r="AH92" s="296"/>
      <c r="AI92" s="296"/>
      <c r="AJ92" s="296"/>
      <c r="AK92" s="296"/>
      <c r="AL92" s="296"/>
      <c r="AM92" s="296"/>
      <c r="AN92" s="297" t="s">
        <v>60</v>
      </c>
      <c r="AO92" s="296"/>
      <c r="AP92" s="299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7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3">
        <f>ROUND(SUM(AG95:AG96),2)</f>
        <v>0</v>
      </c>
      <c r="AH94" s="303"/>
      <c r="AI94" s="303"/>
      <c r="AJ94" s="303"/>
      <c r="AK94" s="303"/>
      <c r="AL94" s="303"/>
      <c r="AM94" s="303"/>
      <c r="AN94" s="304">
        <f>SUM(AG94,AT94)</f>
        <v>0</v>
      </c>
      <c r="AO94" s="304"/>
      <c r="AP94" s="304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302" t="s">
        <v>81</v>
      </c>
      <c r="E95" s="302"/>
      <c r="F95" s="302"/>
      <c r="G95" s="302"/>
      <c r="H95" s="302"/>
      <c r="I95" s="97"/>
      <c r="J95" s="302" t="s">
        <v>82</v>
      </c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0">
        <f>'A - Bourání'!J30</f>
        <v>0</v>
      </c>
      <c r="AH95" s="301"/>
      <c r="AI95" s="301"/>
      <c r="AJ95" s="301"/>
      <c r="AK95" s="301"/>
      <c r="AL95" s="301"/>
      <c r="AM95" s="301"/>
      <c r="AN95" s="300">
        <f>SUM(AG95,AT95)</f>
        <v>0</v>
      </c>
      <c r="AO95" s="301"/>
      <c r="AP95" s="301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'A - Bourání'!P124</f>
        <v>0</v>
      </c>
      <c r="AV95" s="101">
        <f>'A - Bourání'!J33</f>
        <v>0</v>
      </c>
      <c r="AW95" s="101">
        <f>'A - Bourání'!J34</f>
        <v>0</v>
      </c>
      <c r="AX95" s="101">
        <f>'A - Bourání'!J35</f>
        <v>0</v>
      </c>
      <c r="AY95" s="101">
        <f>'A - Bourání'!J36</f>
        <v>0</v>
      </c>
      <c r="AZ95" s="101">
        <f>'A - Bourání'!F33</f>
        <v>0</v>
      </c>
      <c r="BA95" s="101">
        <f>'A - Bourání'!F34</f>
        <v>0</v>
      </c>
      <c r="BB95" s="101">
        <f>'A - Bourání'!F35</f>
        <v>0</v>
      </c>
      <c r="BC95" s="101">
        <f>'A - Bourání'!F36</f>
        <v>0</v>
      </c>
      <c r="BD95" s="103">
        <f>'A - Bourání'!F37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302" t="s">
        <v>87</v>
      </c>
      <c r="E96" s="302"/>
      <c r="F96" s="302"/>
      <c r="G96" s="302"/>
      <c r="H96" s="302"/>
      <c r="I96" s="97"/>
      <c r="J96" s="302" t="s">
        <v>88</v>
      </c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0">
        <f>'B - Ostatní'!J30</f>
        <v>0</v>
      </c>
      <c r="AH96" s="301"/>
      <c r="AI96" s="301"/>
      <c r="AJ96" s="301"/>
      <c r="AK96" s="301"/>
      <c r="AL96" s="301"/>
      <c r="AM96" s="301"/>
      <c r="AN96" s="300">
        <f>SUM(AG96,AT96)</f>
        <v>0</v>
      </c>
      <c r="AO96" s="301"/>
      <c r="AP96" s="301"/>
      <c r="AQ96" s="98" t="s">
        <v>83</v>
      </c>
      <c r="AR96" s="99"/>
      <c r="AS96" s="105">
        <v>0</v>
      </c>
      <c r="AT96" s="106">
        <f>ROUND(SUM(AV96:AW96),2)</f>
        <v>0</v>
      </c>
      <c r="AU96" s="107">
        <f>'B - Ostatní'!P140</f>
        <v>0</v>
      </c>
      <c r="AV96" s="106">
        <f>'B - Ostatní'!J33</f>
        <v>0</v>
      </c>
      <c r="AW96" s="106">
        <f>'B - Ostatní'!J34</f>
        <v>0</v>
      </c>
      <c r="AX96" s="106">
        <f>'B - Ostatní'!J35</f>
        <v>0</v>
      </c>
      <c r="AY96" s="106">
        <f>'B - Ostatní'!J36</f>
        <v>0</v>
      </c>
      <c r="AZ96" s="106">
        <f>'B - Ostatní'!F33</f>
        <v>0</v>
      </c>
      <c r="BA96" s="106">
        <f>'B - Ostatní'!F34</f>
        <v>0</v>
      </c>
      <c r="BB96" s="106">
        <f>'B - Ostatní'!F35</f>
        <v>0</v>
      </c>
      <c r="BC96" s="106">
        <f>'B - Ostatní'!F36</f>
        <v>0</v>
      </c>
      <c r="BD96" s="108">
        <f>'B - Ostatní'!F37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7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gDTAam52LPOvitalqvtrzSChlTMUifumKvnl27DTwd+6uPP4F88Z3s8v8K1o1+IxnsX55edLfkymfQS6mXhBpA==" saltValue="anbz9K9vxTjjKKwu5jaytK6Q/sIUhlZGlX+YhmrGT8PuB5LgEa/Q980DP71fn2nILWqK2SaIcssPSYkDKNAX2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A - Bourání'!C2" display="/"/>
    <hyperlink ref="A96" location="'B - Ostatní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85</v>
      </c>
    </row>
    <row r="3" spans="1:46" s="1" customFormat="1" ht="7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1:46" s="1" customFormat="1" ht="2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6" t="str">
        <f>'Rekapitulace stavby'!K6</f>
        <v>Stavební úprav části objektu</v>
      </c>
      <c r="F7" s="307"/>
      <c r="G7" s="307"/>
      <c r="H7" s="307"/>
      <c r="L7" s="21"/>
    </row>
    <row r="8" spans="1:46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8" t="s">
        <v>92</v>
      </c>
      <c r="F9" s="309"/>
      <c r="G9" s="309"/>
      <c r="H9" s="3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16. 1. 2023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0" t="str">
        <f>'Rekapitulace stavby'!E14</f>
        <v>Vyplň údaj</v>
      </c>
      <c r="F18" s="311"/>
      <c r="G18" s="311"/>
      <c r="H18" s="311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2" t="s">
        <v>1</v>
      </c>
      <c r="F27" s="312"/>
      <c r="G27" s="312"/>
      <c r="H27" s="31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3" t="s">
        <v>40</v>
      </c>
      <c r="E33" s="113" t="s">
        <v>41</v>
      </c>
      <c r="F33" s="124">
        <f>ROUND((SUM(BE124:BE186)),  2)</f>
        <v>0</v>
      </c>
      <c r="G33" s="35"/>
      <c r="H33" s="35"/>
      <c r="I33" s="125">
        <v>0.21</v>
      </c>
      <c r="J33" s="124">
        <f>ROUND(((SUM(BE124:BE186))*I33),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3" t="s">
        <v>42</v>
      </c>
      <c r="F34" s="124">
        <f>ROUND((SUM(BF124:BF186)),  2)</f>
        <v>0</v>
      </c>
      <c r="G34" s="35"/>
      <c r="H34" s="35"/>
      <c r="I34" s="125">
        <v>0.15</v>
      </c>
      <c r="J34" s="124">
        <f>ROUND(((SUM(BF124:BF186))*I34),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3" t="s">
        <v>43</v>
      </c>
      <c r="F35" s="124">
        <f>ROUND((SUM(BG124:BG186)),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3" t="s">
        <v>44</v>
      </c>
      <c r="F36" s="124">
        <f>ROUND((SUM(BH124:BH186)),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3" t="s">
        <v>45</v>
      </c>
      <c r="F37" s="124">
        <f>ROUND((SUM(BI124:BI186)),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1:31" ht="10">
      <c r="B51" s="21"/>
      <c r="L51" s="21"/>
    </row>
    <row r="52" spans="1:31" ht="10">
      <c r="B52" s="21"/>
      <c r="L52" s="21"/>
    </row>
    <row r="53" spans="1:31" ht="10">
      <c r="B53" s="21"/>
      <c r="L53" s="21"/>
    </row>
    <row r="54" spans="1:31" ht="10">
      <c r="B54" s="21"/>
      <c r="L54" s="21"/>
    </row>
    <row r="55" spans="1:31" ht="10">
      <c r="B55" s="21"/>
      <c r="L55" s="21"/>
    </row>
    <row r="56" spans="1:31" ht="10">
      <c r="B56" s="21"/>
      <c r="L56" s="21"/>
    </row>
    <row r="57" spans="1:31" ht="10">
      <c r="B57" s="21"/>
      <c r="L57" s="21"/>
    </row>
    <row r="58" spans="1:31" ht="10">
      <c r="B58" s="21"/>
      <c r="L58" s="21"/>
    </row>
    <row r="59" spans="1:31" ht="10">
      <c r="B59" s="21"/>
      <c r="L59" s="21"/>
    </row>
    <row r="60" spans="1:31" ht="10">
      <c r="B60" s="21"/>
      <c r="L60" s="21"/>
    </row>
    <row r="61" spans="1:31" s="2" customFormat="1" ht="12.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">
      <c r="B62" s="21"/>
      <c r="L62" s="21"/>
    </row>
    <row r="63" spans="1:31" ht="10">
      <c r="B63" s="21"/>
      <c r="L63" s="21"/>
    </row>
    <row r="64" spans="1:31" ht="10">
      <c r="B64" s="21"/>
      <c r="L64" s="21"/>
    </row>
    <row r="65" spans="1:31" s="2" customFormat="1" ht="13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">
      <c r="B66" s="21"/>
      <c r="L66" s="21"/>
    </row>
    <row r="67" spans="1:31" ht="10">
      <c r="B67" s="21"/>
      <c r="L67" s="21"/>
    </row>
    <row r="68" spans="1:31" ht="10">
      <c r="B68" s="21"/>
      <c r="L68" s="21"/>
    </row>
    <row r="69" spans="1:31" ht="10">
      <c r="B69" s="21"/>
      <c r="L69" s="21"/>
    </row>
    <row r="70" spans="1:31" ht="10">
      <c r="B70" s="21"/>
      <c r="L70" s="21"/>
    </row>
    <row r="71" spans="1:31" ht="10">
      <c r="B71" s="21"/>
      <c r="L71" s="21"/>
    </row>
    <row r="72" spans="1:31" ht="10">
      <c r="B72" s="21"/>
      <c r="L72" s="21"/>
    </row>
    <row r="73" spans="1:31" ht="10">
      <c r="B73" s="21"/>
      <c r="L73" s="21"/>
    </row>
    <row r="74" spans="1:31" ht="10">
      <c r="B74" s="21"/>
      <c r="L74" s="21"/>
    </row>
    <row r="75" spans="1:31" ht="10">
      <c r="B75" s="21"/>
      <c r="L75" s="21"/>
    </row>
    <row r="76" spans="1:31" s="2" customFormat="1" ht="12.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7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3" t="str">
        <f>E7</f>
        <v>Stavební úprav části objektu</v>
      </c>
      <c r="F85" s="314"/>
      <c r="G85" s="314"/>
      <c r="H85" s="31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4" t="str">
        <f>E9</f>
        <v>A - Bourání</v>
      </c>
      <c r="F87" s="315"/>
      <c r="G87" s="315"/>
      <c r="H87" s="31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16. 1. 2023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Obec Roztoky, Roztoky č.p. 128, 270 23 Roztoky</v>
      </c>
      <c r="G91" s="37"/>
      <c r="H91" s="37"/>
      <c r="I91" s="30" t="s">
        <v>30</v>
      </c>
      <c r="J91" s="33" t="str">
        <f>E21</f>
        <v>Iva Kroupová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Lenka Jandová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1:31" s="9" customFormat="1" ht="2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J125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J126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100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101</v>
      </c>
      <c r="E100" s="157"/>
      <c r="F100" s="157"/>
      <c r="G100" s="157"/>
      <c r="H100" s="157"/>
      <c r="I100" s="157"/>
      <c r="J100" s="158">
        <f>J167</f>
        <v>0</v>
      </c>
      <c r="K100" s="155"/>
      <c r="L100" s="159"/>
    </row>
    <row r="101" spans="1:31" s="9" customFormat="1" ht="25" customHeight="1">
      <c r="B101" s="148"/>
      <c r="C101" s="149"/>
      <c r="D101" s="150" t="s">
        <v>102</v>
      </c>
      <c r="E101" s="151"/>
      <c r="F101" s="151"/>
      <c r="G101" s="151"/>
      <c r="H101" s="151"/>
      <c r="I101" s="151"/>
      <c r="J101" s="152">
        <f>J176</f>
        <v>0</v>
      </c>
      <c r="K101" s="149"/>
      <c r="L101" s="153"/>
    </row>
    <row r="102" spans="1:31" s="10" customFormat="1" ht="19.899999999999999" customHeight="1">
      <c r="B102" s="154"/>
      <c r="C102" s="155"/>
      <c r="D102" s="156" t="s">
        <v>103</v>
      </c>
      <c r="E102" s="157"/>
      <c r="F102" s="157"/>
      <c r="G102" s="157"/>
      <c r="H102" s="157"/>
      <c r="I102" s="157"/>
      <c r="J102" s="158">
        <f>J177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104</v>
      </c>
      <c r="E103" s="157"/>
      <c r="F103" s="157"/>
      <c r="G103" s="157"/>
      <c r="H103" s="157"/>
      <c r="I103" s="157"/>
      <c r="J103" s="158">
        <f>J180</f>
        <v>0</v>
      </c>
      <c r="K103" s="155"/>
      <c r="L103" s="159"/>
    </row>
    <row r="104" spans="1:31" s="10" customFormat="1" ht="19.899999999999999" customHeight="1">
      <c r="B104" s="154"/>
      <c r="C104" s="155"/>
      <c r="D104" s="156" t="s">
        <v>105</v>
      </c>
      <c r="E104" s="157"/>
      <c r="F104" s="157"/>
      <c r="G104" s="157"/>
      <c r="H104" s="157"/>
      <c r="I104" s="157"/>
      <c r="J104" s="158">
        <f>J184</f>
        <v>0</v>
      </c>
      <c r="K104" s="155"/>
      <c r="L104" s="159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7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7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5" customHeight="1">
      <c r="A111" s="35"/>
      <c r="B111" s="36"/>
      <c r="C111" s="24" t="s">
        <v>106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3" t="str">
        <f>E7</f>
        <v>Stavební úprav části objektu</v>
      </c>
      <c r="F114" s="314"/>
      <c r="G114" s="314"/>
      <c r="H114" s="31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91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284" t="str">
        <f>E9</f>
        <v>A - Bourání</v>
      </c>
      <c r="F116" s="315"/>
      <c r="G116" s="315"/>
      <c r="H116" s="31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30" t="s">
        <v>22</v>
      </c>
      <c r="J118" s="67" t="str">
        <f>IF(J12="","",J12)</f>
        <v>16. 1. 2023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7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24</v>
      </c>
      <c r="D120" s="37"/>
      <c r="E120" s="37"/>
      <c r="F120" s="28" t="str">
        <f>E15</f>
        <v>Obec Roztoky, Roztoky č.p. 128, 270 23 Roztoky</v>
      </c>
      <c r="G120" s="37"/>
      <c r="H120" s="37"/>
      <c r="I120" s="30" t="s">
        <v>30</v>
      </c>
      <c r="J120" s="33" t="str">
        <f>E21</f>
        <v>Iva Kroupová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30" t="s">
        <v>33</v>
      </c>
      <c r="J121" s="33" t="str">
        <f>E24</f>
        <v>Lenka Jandová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2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0"/>
      <c r="B123" s="161"/>
      <c r="C123" s="162" t="s">
        <v>107</v>
      </c>
      <c r="D123" s="163" t="s">
        <v>61</v>
      </c>
      <c r="E123" s="163" t="s">
        <v>57</v>
      </c>
      <c r="F123" s="163" t="s">
        <v>58</v>
      </c>
      <c r="G123" s="163" t="s">
        <v>108</v>
      </c>
      <c r="H123" s="163" t="s">
        <v>109</v>
      </c>
      <c r="I123" s="163" t="s">
        <v>110</v>
      </c>
      <c r="J123" s="164" t="s">
        <v>95</v>
      </c>
      <c r="K123" s="165" t="s">
        <v>111</v>
      </c>
      <c r="L123" s="166"/>
      <c r="M123" s="76" t="s">
        <v>1</v>
      </c>
      <c r="N123" s="77" t="s">
        <v>40</v>
      </c>
      <c r="O123" s="77" t="s">
        <v>112</v>
      </c>
      <c r="P123" s="77" t="s">
        <v>113</v>
      </c>
      <c r="Q123" s="77" t="s">
        <v>114</v>
      </c>
      <c r="R123" s="77" t="s">
        <v>115</v>
      </c>
      <c r="S123" s="77" t="s">
        <v>116</v>
      </c>
      <c r="T123" s="78" t="s">
        <v>117</v>
      </c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pans="1:65" s="2" customFormat="1" ht="22.75" customHeight="1">
      <c r="A124" s="35"/>
      <c r="B124" s="36"/>
      <c r="C124" s="83" t="s">
        <v>118</v>
      </c>
      <c r="D124" s="37"/>
      <c r="E124" s="37"/>
      <c r="F124" s="37"/>
      <c r="G124" s="37"/>
      <c r="H124" s="37"/>
      <c r="I124" s="37"/>
      <c r="J124" s="167">
        <f>BK124</f>
        <v>0</v>
      </c>
      <c r="K124" s="37"/>
      <c r="L124" s="40"/>
      <c r="M124" s="79"/>
      <c r="N124" s="168"/>
      <c r="O124" s="80"/>
      <c r="P124" s="169">
        <f>P125+P176</f>
        <v>0</v>
      </c>
      <c r="Q124" s="80"/>
      <c r="R124" s="169">
        <f>R125+R176</f>
        <v>9.2E-5</v>
      </c>
      <c r="S124" s="80"/>
      <c r="T124" s="170">
        <f>T125+T176</f>
        <v>166.10011299999999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97</v>
      </c>
      <c r="BK124" s="171">
        <f>BK125+BK176</f>
        <v>0</v>
      </c>
    </row>
    <row r="125" spans="1:65" s="12" customFormat="1" ht="25.9" customHeight="1">
      <c r="B125" s="172"/>
      <c r="C125" s="173"/>
      <c r="D125" s="174" t="s">
        <v>75</v>
      </c>
      <c r="E125" s="175" t="s">
        <v>119</v>
      </c>
      <c r="F125" s="175" t="s">
        <v>120</v>
      </c>
      <c r="G125" s="173"/>
      <c r="H125" s="173"/>
      <c r="I125" s="176"/>
      <c r="J125" s="177">
        <f>BK125</f>
        <v>0</v>
      </c>
      <c r="K125" s="173"/>
      <c r="L125" s="178"/>
      <c r="M125" s="179"/>
      <c r="N125" s="180"/>
      <c r="O125" s="180"/>
      <c r="P125" s="181">
        <f>P126+P128+P167</f>
        <v>0</v>
      </c>
      <c r="Q125" s="180"/>
      <c r="R125" s="181">
        <f>R126+R128+R167</f>
        <v>9.2E-5</v>
      </c>
      <c r="S125" s="180"/>
      <c r="T125" s="182">
        <f>T126+T128+T167</f>
        <v>164.58063300000001</v>
      </c>
      <c r="AR125" s="183" t="s">
        <v>84</v>
      </c>
      <c r="AT125" s="184" t="s">
        <v>75</v>
      </c>
      <c r="AU125" s="184" t="s">
        <v>76</v>
      </c>
      <c r="AY125" s="183" t="s">
        <v>121</v>
      </c>
      <c r="BK125" s="185">
        <f>BK126+BK128+BK167</f>
        <v>0</v>
      </c>
    </row>
    <row r="126" spans="1:65" s="12" customFormat="1" ht="22.75" customHeight="1">
      <c r="B126" s="172"/>
      <c r="C126" s="173"/>
      <c r="D126" s="174" t="s">
        <v>75</v>
      </c>
      <c r="E126" s="186" t="s">
        <v>84</v>
      </c>
      <c r="F126" s="186" t="s">
        <v>122</v>
      </c>
      <c r="G126" s="173"/>
      <c r="H126" s="173"/>
      <c r="I126" s="176"/>
      <c r="J126" s="187">
        <f>BK126</f>
        <v>0</v>
      </c>
      <c r="K126" s="173"/>
      <c r="L126" s="178"/>
      <c r="M126" s="179"/>
      <c r="N126" s="180"/>
      <c r="O126" s="180"/>
      <c r="P126" s="181">
        <f>P127</f>
        <v>0</v>
      </c>
      <c r="Q126" s="180"/>
      <c r="R126" s="181">
        <f>R127</f>
        <v>0</v>
      </c>
      <c r="S126" s="180"/>
      <c r="T126" s="182">
        <f>T127</f>
        <v>8.4</v>
      </c>
      <c r="AR126" s="183" t="s">
        <v>84</v>
      </c>
      <c r="AT126" s="184" t="s">
        <v>75</v>
      </c>
      <c r="AU126" s="184" t="s">
        <v>84</v>
      </c>
      <c r="AY126" s="183" t="s">
        <v>121</v>
      </c>
      <c r="BK126" s="185">
        <f>BK127</f>
        <v>0</v>
      </c>
    </row>
    <row r="127" spans="1:65" s="2" customFormat="1" ht="24.15" customHeight="1">
      <c r="A127" s="35"/>
      <c r="B127" s="36"/>
      <c r="C127" s="188" t="s">
        <v>84</v>
      </c>
      <c r="D127" s="188" t="s">
        <v>123</v>
      </c>
      <c r="E127" s="189" t="s">
        <v>124</v>
      </c>
      <c r="F127" s="190" t="s">
        <v>125</v>
      </c>
      <c r="G127" s="191" t="s">
        <v>126</v>
      </c>
      <c r="H127" s="192">
        <v>21</v>
      </c>
      <c r="I127" s="193"/>
      <c r="J127" s="194">
        <f>ROUND(I127*H127,2)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0.4</v>
      </c>
      <c r="T127" s="199">
        <f>S127*H127</f>
        <v>8.4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127</v>
      </c>
      <c r="AT127" s="200" t="s">
        <v>123</v>
      </c>
      <c r="AU127" s="200" t="s">
        <v>86</v>
      </c>
      <c r="AY127" s="18" t="s">
        <v>121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8" t="s">
        <v>84</v>
      </c>
      <c r="BK127" s="201">
        <f>ROUND(I127*H127,2)</f>
        <v>0</v>
      </c>
      <c r="BL127" s="18" t="s">
        <v>127</v>
      </c>
      <c r="BM127" s="200" t="s">
        <v>128</v>
      </c>
    </row>
    <row r="128" spans="1:65" s="12" customFormat="1" ht="22.75" customHeight="1">
      <c r="B128" s="172"/>
      <c r="C128" s="173"/>
      <c r="D128" s="174" t="s">
        <v>75</v>
      </c>
      <c r="E128" s="186" t="s">
        <v>129</v>
      </c>
      <c r="F128" s="186" t="s">
        <v>130</v>
      </c>
      <c r="G128" s="173"/>
      <c r="H128" s="173"/>
      <c r="I128" s="176"/>
      <c r="J128" s="187">
        <f>BK128</f>
        <v>0</v>
      </c>
      <c r="K128" s="173"/>
      <c r="L128" s="178"/>
      <c r="M128" s="179"/>
      <c r="N128" s="180"/>
      <c r="O128" s="180"/>
      <c r="P128" s="181">
        <f>SUM(P129:P166)</f>
        <v>0</v>
      </c>
      <c r="Q128" s="180"/>
      <c r="R128" s="181">
        <f>SUM(R129:R166)</f>
        <v>9.2E-5</v>
      </c>
      <c r="S128" s="180"/>
      <c r="T128" s="182">
        <f>SUM(T129:T166)</f>
        <v>156.180633</v>
      </c>
      <c r="AR128" s="183" t="s">
        <v>84</v>
      </c>
      <c r="AT128" s="184" t="s">
        <v>75</v>
      </c>
      <c r="AU128" s="184" t="s">
        <v>84</v>
      </c>
      <c r="AY128" s="183" t="s">
        <v>121</v>
      </c>
      <c r="BK128" s="185">
        <f>SUM(BK129:BK166)</f>
        <v>0</v>
      </c>
    </row>
    <row r="129" spans="1:65" s="2" customFormat="1" ht="24.15" customHeight="1">
      <c r="A129" s="35"/>
      <c r="B129" s="36"/>
      <c r="C129" s="188" t="s">
        <v>86</v>
      </c>
      <c r="D129" s="188" t="s">
        <v>123</v>
      </c>
      <c r="E129" s="189" t="s">
        <v>131</v>
      </c>
      <c r="F129" s="190" t="s">
        <v>132</v>
      </c>
      <c r="G129" s="191" t="s">
        <v>133</v>
      </c>
      <c r="H129" s="192">
        <v>44.756</v>
      </c>
      <c r="I129" s="193"/>
      <c r="J129" s="194">
        <f>ROUND(I129*H129,2)</f>
        <v>0</v>
      </c>
      <c r="K129" s="195"/>
      <c r="L129" s="40"/>
      <c r="M129" s="196" t="s">
        <v>1</v>
      </c>
      <c r="N129" s="197" t="s">
        <v>41</v>
      </c>
      <c r="O129" s="72"/>
      <c r="P129" s="198">
        <f>O129*H129</f>
        <v>0</v>
      </c>
      <c r="Q129" s="198">
        <v>0</v>
      </c>
      <c r="R129" s="198">
        <f>Q129*H129</f>
        <v>0</v>
      </c>
      <c r="S129" s="198">
        <v>1.8</v>
      </c>
      <c r="T129" s="199">
        <f>S129*H129</f>
        <v>80.5608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127</v>
      </c>
      <c r="AT129" s="200" t="s">
        <v>123</v>
      </c>
      <c r="AU129" s="200" t="s">
        <v>86</v>
      </c>
      <c r="AY129" s="18" t="s">
        <v>121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8" t="s">
        <v>84</v>
      </c>
      <c r="BK129" s="201">
        <f>ROUND(I129*H129,2)</f>
        <v>0</v>
      </c>
      <c r="BL129" s="18" t="s">
        <v>127</v>
      </c>
      <c r="BM129" s="200" t="s">
        <v>134</v>
      </c>
    </row>
    <row r="130" spans="1:65" s="13" customFormat="1" ht="10">
      <c r="B130" s="202"/>
      <c r="C130" s="203"/>
      <c r="D130" s="204" t="s">
        <v>135</v>
      </c>
      <c r="E130" s="205" t="s">
        <v>1</v>
      </c>
      <c r="F130" s="206" t="s">
        <v>136</v>
      </c>
      <c r="G130" s="203"/>
      <c r="H130" s="207">
        <v>36.557000000000002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135</v>
      </c>
      <c r="AU130" s="213" t="s">
        <v>86</v>
      </c>
      <c r="AV130" s="13" t="s">
        <v>86</v>
      </c>
      <c r="AW130" s="13" t="s">
        <v>32</v>
      </c>
      <c r="AX130" s="13" t="s">
        <v>76</v>
      </c>
      <c r="AY130" s="213" t="s">
        <v>121</v>
      </c>
    </row>
    <row r="131" spans="1:65" s="13" customFormat="1" ht="10">
      <c r="B131" s="202"/>
      <c r="C131" s="203"/>
      <c r="D131" s="204" t="s">
        <v>135</v>
      </c>
      <c r="E131" s="205" t="s">
        <v>1</v>
      </c>
      <c r="F131" s="206" t="s">
        <v>137</v>
      </c>
      <c r="G131" s="203"/>
      <c r="H131" s="207">
        <v>-8.4570000000000007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135</v>
      </c>
      <c r="AU131" s="213" t="s">
        <v>86</v>
      </c>
      <c r="AV131" s="13" t="s">
        <v>86</v>
      </c>
      <c r="AW131" s="13" t="s">
        <v>32</v>
      </c>
      <c r="AX131" s="13" t="s">
        <v>76</v>
      </c>
      <c r="AY131" s="213" t="s">
        <v>121</v>
      </c>
    </row>
    <row r="132" spans="1:65" s="13" customFormat="1" ht="10">
      <c r="B132" s="202"/>
      <c r="C132" s="203"/>
      <c r="D132" s="204" t="s">
        <v>135</v>
      </c>
      <c r="E132" s="205" t="s">
        <v>1</v>
      </c>
      <c r="F132" s="206" t="s">
        <v>138</v>
      </c>
      <c r="G132" s="203"/>
      <c r="H132" s="207">
        <v>12.1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135</v>
      </c>
      <c r="AU132" s="213" t="s">
        <v>86</v>
      </c>
      <c r="AV132" s="13" t="s">
        <v>86</v>
      </c>
      <c r="AW132" s="13" t="s">
        <v>32</v>
      </c>
      <c r="AX132" s="13" t="s">
        <v>76</v>
      </c>
      <c r="AY132" s="213" t="s">
        <v>121</v>
      </c>
    </row>
    <row r="133" spans="1:65" s="14" customFormat="1" ht="10">
      <c r="B133" s="214"/>
      <c r="C133" s="215"/>
      <c r="D133" s="204" t="s">
        <v>135</v>
      </c>
      <c r="E133" s="216" t="s">
        <v>1</v>
      </c>
      <c r="F133" s="217" t="s">
        <v>139</v>
      </c>
      <c r="G133" s="215"/>
      <c r="H133" s="218">
        <v>40.200000000000003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135</v>
      </c>
      <c r="AU133" s="224" t="s">
        <v>86</v>
      </c>
      <c r="AV133" s="14" t="s">
        <v>140</v>
      </c>
      <c r="AW133" s="14" t="s">
        <v>32</v>
      </c>
      <c r="AX133" s="14" t="s">
        <v>76</v>
      </c>
      <c r="AY133" s="224" t="s">
        <v>121</v>
      </c>
    </row>
    <row r="134" spans="1:65" s="13" customFormat="1" ht="10">
      <c r="B134" s="202"/>
      <c r="C134" s="203"/>
      <c r="D134" s="204" t="s">
        <v>135</v>
      </c>
      <c r="E134" s="205" t="s">
        <v>1</v>
      </c>
      <c r="F134" s="206" t="s">
        <v>141</v>
      </c>
      <c r="G134" s="203"/>
      <c r="H134" s="207">
        <v>2.02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135</v>
      </c>
      <c r="AU134" s="213" t="s">
        <v>86</v>
      </c>
      <c r="AV134" s="13" t="s">
        <v>86</v>
      </c>
      <c r="AW134" s="13" t="s">
        <v>32</v>
      </c>
      <c r="AX134" s="13" t="s">
        <v>76</v>
      </c>
      <c r="AY134" s="213" t="s">
        <v>121</v>
      </c>
    </row>
    <row r="135" spans="1:65" s="13" customFormat="1" ht="10">
      <c r="B135" s="202"/>
      <c r="C135" s="203"/>
      <c r="D135" s="204" t="s">
        <v>135</v>
      </c>
      <c r="E135" s="205" t="s">
        <v>1</v>
      </c>
      <c r="F135" s="206" t="s">
        <v>142</v>
      </c>
      <c r="G135" s="203"/>
      <c r="H135" s="207">
        <v>2.536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86</v>
      </c>
      <c r="AV135" s="13" t="s">
        <v>86</v>
      </c>
      <c r="AW135" s="13" t="s">
        <v>32</v>
      </c>
      <c r="AX135" s="13" t="s">
        <v>76</v>
      </c>
      <c r="AY135" s="213" t="s">
        <v>121</v>
      </c>
    </row>
    <row r="136" spans="1:65" s="14" customFormat="1" ht="10">
      <c r="B136" s="214"/>
      <c r="C136" s="215"/>
      <c r="D136" s="204" t="s">
        <v>135</v>
      </c>
      <c r="E136" s="216" t="s">
        <v>1</v>
      </c>
      <c r="F136" s="217" t="s">
        <v>139</v>
      </c>
      <c r="G136" s="215"/>
      <c r="H136" s="218">
        <v>4.556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135</v>
      </c>
      <c r="AU136" s="224" t="s">
        <v>86</v>
      </c>
      <c r="AV136" s="14" t="s">
        <v>140</v>
      </c>
      <c r="AW136" s="14" t="s">
        <v>32</v>
      </c>
      <c r="AX136" s="14" t="s">
        <v>76</v>
      </c>
      <c r="AY136" s="224" t="s">
        <v>121</v>
      </c>
    </row>
    <row r="137" spans="1:65" s="15" customFormat="1" ht="10">
      <c r="B137" s="225"/>
      <c r="C137" s="226"/>
      <c r="D137" s="204" t="s">
        <v>135</v>
      </c>
      <c r="E137" s="227" t="s">
        <v>1</v>
      </c>
      <c r="F137" s="228" t="s">
        <v>143</v>
      </c>
      <c r="G137" s="226"/>
      <c r="H137" s="229">
        <v>44.756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135</v>
      </c>
      <c r="AU137" s="235" t="s">
        <v>86</v>
      </c>
      <c r="AV137" s="15" t="s">
        <v>127</v>
      </c>
      <c r="AW137" s="15" t="s">
        <v>32</v>
      </c>
      <c r="AX137" s="15" t="s">
        <v>84</v>
      </c>
      <c r="AY137" s="235" t="s">
        <v>121</v>
      </c>
    </row>
    <row r="138" spans="1:65" s="2" customFormat="1" ht="16.5" customHeight="1">
      <c r="A138" s="35"/>
      <c r="B138" s="36"/>
      <c r="C138" s="188" t="s">
        <v>140</v>
      </c>
      <c r="D138" s="188" t="s">
        <v>123</v>
      </c>
      <c r="E138" s="189" t="s">
        <v>144</v>
      </c>
      <c r="F138" s="190" t="s">
        <v>145</v>
      </c>
      <c r="G138" s="191" t="s">
        <v>133</v>
      </c>
      <c r="H138" s="192">
        <v>1.714</v>
      </c>
      <c r="I138" s="193"/>
      <c r="J138" s="194">
        <f>ROUND(I138*H138,2)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2.4</v>
      </c>
      <c r="T138" s="199">
        <f>S138*H138</f>
        <v>4.1135999999999999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127</v>
      </c>
      <c r="AT138" s="200" t="s">
        <v>123</v>
      </c>
      <c r="AU138" s="200" t="s">
        <v>86</v>
      </c>
      <c r="AY138" s="18" t="s">
        <v>121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8" t="s">
        <v>84</v>
      </c>
      <c r="BK138" s="201">
        <f>ROUND(I138*H138,2)</f>
        <v>0</v>
      </c>
      <c r="BL138" s="18" t="s">
        <v>127</v>
      </c>
      <c r="BM138" s="200" t="s">
        <v>146</v>
      </c>
    </row>
    <row r="139" spans="1:65" s="13" customFormat="1" ht="10">
      <c r="B139" s="202"/>
      <c r="C139" s="203"/>
      <c r="D139" s="204" t="s">
        <v>135</v>
      </c>
      <c r="E139" s="205" t="s">
        <v>1</v>
      </c>
      <c r="F139" s="206" t="s">
        <v>147</v>
      </c>
      <c r="G139" s="203"/>
      <c r="H139" s="207">
        <v>1.714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135</v>
      </c>
      <c r="AU139" s="213" t="s">
        <v>86</v>
      </c>
      <c r="AV139" s="13" t="s">
        <v>86</v>
      </c>
      <c r="AW139" s="13" t="s">
        <v>32</v>
      </c>
      <c r="AX139" s="13" t="s">
        <v>84</v>
      </c>
      <c r="AY139" s="213" t="s">
        <v>121</v>
      </c>
    </row>
    <row r="140" spans="1:65" s="2" customFormat="1" ht="21.75" customHeight="1">
      <c r="A140" s="35"/>
      <c r="B140" s="36"/>
      <c r="C140" s="188" t="s">
        <v>127</v>
      </c>
      <c r="D140" s="188" t="s">
        <v>123</v>
      </c>
      <c r="E140" s="189" t="s">
        <v>148</v>
      </c>
      <c r="F140" s="190" t="s">
        <v>149</v>
      </c>
      <c r="G140" s="191" t="s">
        <v>126</v>
      </c>
      <c r="H140" s="192">
        <v>21.692</v>
      </c>
      <c r="I140" s="193"/>
      <c r="J140" s="194">
        <f>ROUND(I140*H140,2)</f>
        <v>0</v>
      </c>
      <c r="K140" s="195"/>
      <c r="L140" s="40"/>
      <c r="M140" s="196" t="s">
        <v>1</v>
      </c>
      <c r="N140" s="197" t="s">
        <v>41</v>
      </c>
      <c r="O140" s="72"/>
      <c r="P140" s="198">
        <f>O140*H140</f>
        <v>0</v>
      </c>
      <c r="Q140" s="198">
        <v>0</v>
      </c>
      <c r="R140" s="198">
        <f>Q140*H140</f>
        <v>0</v>
      </c>
      <c r="S140" s="198">
        <v>8.2000000000000003E-2</v>
      </c>
      <c r="T140" s="199">
        <f>S140*H140</f>
        <v>1.7787440000000001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127</v>
      </c>
      <c r="AT140" s="200" t="s">
        <v>123</v>
      </c>
      <c r="AU140" s="200" t="s">
        <v>86</v>
      </c>
      <c r="AY140" s="18" t="s">
        <v>121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8" t="s">
        <v>84</v>
      </c>
      <c r="BK140" s="201">
        <f>ROUND(I140*H140,2)</f>
        <v>0</v>
      </c>
      <c r="BL140" s="18" t="s">
        <v>127</v>
      </c>
      <c r="BM140" s="200" t="s">
        <v>150</v>
      </c>
    </row>
    <row r="141" spans="1:65" s="13" customFormat="1" ht="10">
      <c r="B141" s="202"/>
      <c r="C141" s="203"/>
      <c r="D141" s="204" t="s">
        <v>135</v>
      </c>
      <c r="E141" s="205" t="s">
        <v>1</v>
      </c>
      <c r="F141" s="206" t="s">
        <v>151</v>
      </c>
      <c r="G141" s="203"/>
      <c r="H141" s="207">
        <v>3.419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135</v>
      </c>
      <c r="AU141" s="213" t="s">
        <v>86</v>
      </c>
      <c r="AV141" s="13" t="s">
        <v>86</v>
      </c>
      <c r="AW141" s="13" t="s">
        <v>32</v>
      </c>
      <c r="AX141" s="13" t="s">
        <v>76</v>
      </c>
      <c r="AY141" s="213" t="s">
        <v>121</v>
      </c>
    </row>
    <row r="142" spans="1:65" s="13" customFormat="1" ht="10">
      <c r="B142" s="202"/>
      <c r="C142" s="203"/>
      <c r="D142" s="204" t="s">
        <v>135</v>
      </c>
      <c r="E142" s="205" t="s">
        <v>1</v>
      </c>
      <c r="F142" s="206" t="s">
        <v>152</v>
      </c>
      <c r="G142" s="203"/>
      <c r="H142" s="207">
        <v>2.323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135</v>
      </c>
      <c r="AU142" s="213" t="s">
        <v>86</v>
      </c>
      <c r="AV142" s="13" t="s">
        <v>86</v>
      </c>
      <c r="AW142" s="13" t="s">
        <v>32</v>
      </c>
      <c r="AX142" s="13" t="s">
        <v>76</v>
      </c>
      <c r="AY142" s="213" t="s">
        <v>121</v>
      </c>
    </row>
    <row r="143" spans="1:65" s="13" customFormat="1" ht="10">
      <c r="B143" s="202"/>
      <c r="C143" s="203"/>
      <c r="D143" s="204" t="s">
        <v>135</v>
      </c>
      <c r="E143" s="205" t="s">
        <v>1</v>
      </c>
      <c r="F143" s="206" t="s">
        <v>153</v>
      </c>
      <c r="G143" s="203"/>
      <c r="H143" s="207">
        <v>15.95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135</v>
      </c>
      <c r="AU143" s="213" t="s">
        <v>86</v>
      </c>
      <c r="AV143" s="13" t="s">
        <v>86</v>
      </c>
      <c r="AW143" s="13" t="s">
        <v>32</v>
      </c>
      <c r="AX143" s="13" t="s">
        <v>76</v>
      </c>
      <c r="AY143" s="213" t="s">
        <v>121</v>
      </c>
    </row>
    <row r="144" spans="1:65" s="15" customFormat="1" ht="10">
      <c r="B144" s="225"/>
      <c r="C144" s="226"/>
      <c r="D144" s="204" t="s">
        <v>135</v>
      </c>
      <c r="E144" s="227" t="s">
        <v>1</v>
      </c>
      <c r="F144" s="228" t="s">
        <v>143</v>
      </c>
      <c r="G144" s="226"/>
      <c r="H144" s="229">
        <v>21.692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135</v>
      </c>
      <c r="AU144" s="235" t="s">
        <v>86</v>
      </c>
      <c r="AV144" s="15" t="s">
        <v>127</v>
      </c>
      <c r="AW144" s="15" t="s">
        <v>32</v>
      </c>
      <c r="AX144" s="15" t="s">
        <v>84</v>
      </c>
      <c r="AY144" s="235" t="s">
        <v>121</v>
      </c>
    </row>
    <row r="145" spans="1:65" s="2" customFormat="1" ht="16.5" customHeight="1">
      <c r="A145" s="35"/>
      <c r="B145" s="36"/>
      <c r="C145" s="188" t="s">
        <v>154</v>
      </c>
      <c r="D145" s="188" t="s">
        <v>123</v>
      </c>
      <c r="E145" s="189" t="s">
        <v>155</v>
      </c>
      <c r="F145" s="190" t="s">
        <v>156</v>
      </c>
      <c r="G145" s="191" t="s">
        <v>133</v>
      </c>
      <c r="H145" s="192">
        <v>0.56799999999999995</v>
      </c>
      <c r="I145" s="193"/>
      <c r="J145" s="194">
        <f>ROUND(I145*H145,2)</f>
        <v>0</v>
      </c>
      <c r="K145" s="195"/>
      <c r="L145" s="40"/>
      <c r="M145" s="196" t="s">
        <v>1</v>
      </c>
      <c r="N145" s="197" t="s">
        <v>41</v>
      </c>
      <c r="O145" s="72"/>
      <c r="P145" s="198">
        <f>O145*H145</f>
        <v>0</v>
      </c>
      <c r="Q145" s="198">
        <v>0</v>
      </c>
      <c r="R145" s="198">
        <f>Q145*H145</f>
        <v>0</v>
      </c>
      <c r="S145" s="198">
        <v>2.4</v>
      </c>
      <c r="T145" s="199">
        <f>S145*H145</f>
        <v>1.3631999999999997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127</v>
      </c>
      <c r="AT145" s="200" t="s">
        <v>123</v>
      </c>
      <c r="AU145" s="200" t="s">
        <v>86</v>
      </c>
      <c r="AY145" s="18" t="s">
        <v>121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8" t="s">
        <v>84</v>
      </c>
      <c r="BK145" s="201">
        <f>ROUND(I145*H145,2)</f>
        <v>0</v>
      </c>
      <c r="BL145" s="18" t="s">
        <v>127</v>
      </c>
      <c r="BM145" s="200" t="s">
        <v>157</v>
      </c>
    </row>
    <row r="146" spans="1:65" s="16" customFormat="1" ht="10">
      <c r="B146" s="236"/>
      <c r="C146" s="237"/>
      <c r="D146" s="204" t="s">
        <v>135</v>
      </c>
      <c r="E146" s="238" t="s">
        <v>1</v>
      </c>
      <c r="F146" s="239" t="s">
        <v>158</v>
      </c>
      <c r="G146" s="237"/>
      <c r="H146" s="238" t="s">
        <v>1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135</v>
      </c>
      <c r="AU146" s="245" t="s">
        <v>86</v>
      </c>
      <c r="AV146" s="16" t="s">
        <v>84</v>
      </c>
      <c r="AW146" s="16" t="s">
        <v>32</v>
      </c>
      <c r="AX146" s="16" t="s">
        <v>76</v>
      </c>
      <c r="AY146" s="245" t="s">
        <v>121</v>
      </c>
    </row>
    <row r="147" spans="1:65" s="13" customFormat="1" ht="10">
      <c r="B147" s="202"/>
      <c r="C147" s="203"/>
      <c r="D147" s="204" t="s">
        <v>135</v>
      </c>
      <c r="E147" s="205" t="s">
        <v>1</v>
      </c>
      <c r="F147" s="206" t="s">
        <v>159</v>
      </c>
      <c r="G147" s="203"/>
      <c r="H147" s="207">
        <v>0.56799999999999995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135</v>
      </c>
      <c r="AU147" s="213" t="s">
        <v>86</v>
      </c>
      <c r="AV147" s="13" t="s">
        <v>86</v>
      </c>
      <c r="AW147" s="13" t="s">
        <v>32</v>
      </c>
      <c r="AX147" s="13" t="s">
        <v>84</v>
      </c>
      <c r="AY147" s="213" t="s">
        <v>121</v>
      </c>
    </row>
    <row r="148" spans="1:65" s="2" customFormat="1" ht="16.5" customHeight="1">
      <c r="A148" s="35"/>
      <c r="B148" s="36"/>
      <c r="C148" s="188" t="s">
        <v>160</v>
      </c>
      <c r="D148" s="188" t="s">
        <v>123</v>
      </c>
      <c r="E148" s="189" t="s">
        <v>161</v>
      </c>
      <c r="F148" s="190" t="s">
        <v>162</v>
      </c>
      <c r="G148" s="191" t="s">
        <v>133</v>
      </c>
      <c r="H148" s="192">
        <v>24.434999999999999</v>
      </c>
      <c r="I148" s="193"/>
      <c r="J148" s="194">
        <f>ROUND(I148*H148,2)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0</v>
      </c>
      <c r="R148" s="198">
        <f>Q148*H148</f>
        <v>0</v>
      </c>
      <c r="S148" s="198">
        <v>2.4</v>
      </c>
      <c r="T148" s="199">
        <f>S148*H148</f>
        <v>58.643999999999991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127</v>
      </c>
      <c r="AT148" s="200" t="s">
        <v>123</v>
      </c>
      <c r="AU148" s="200" t="s">
        <v>86</v>
      </c>
      <c r="AY148" s="18" t="s">
        <v>121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8" t="s">
        <v>84</v>
      </c>
      <c r="BK148" s="201">
        <f>ROUND(I148*H148,2)</f>
        <v>0</v>
      </c>
      <c r="BL148" s="18" t="s">
        <v>127</v>
      </c>
      <c r="BM148" s="200" t="s">
        <v>163</v>
      </c>
    </row>
    <row r="149" spans="1:65" s="13" customFormat="1" ht="10">
      <c r="B149" s="202"/>
      <c r="C149" s="203"/>
      <c r="D149" s="204" t="s">
        <v>135</v>
      </c>
      <c r="E149" s="205" t="s">
        <v>1</v>
      </c>
      <c r="F149" s="206" t="s">
        <v>164</v>
      </c>
      <c r="G149" s="203"/>
      <c r="H149" s="207">
        <v>17.82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135</v>
      </c>
      <c r="AU149" s="213" t="s">
        <v>86</v>
      </c>
      <c r="AV149" s="13" t="s">
        <v>86</v>
      </c>
      <c r="AW149" s="13" t="s">
        <v>32</v>
      </c>
      <c r="AX149" s="13" t="s">
        <v>76</v>
      </c>
      <c r="AY149" s="213" t="s">
        <v>121</v>
      </c>
    </row>
    <row r="150" spans="1:65" s="13" customFormat="1" ht="10">
      <c r="B150" s="202"/>
      <c r="C150" s="203"/>
      <c r="D150" s="204" t="s">
        <v>135</v>
      </c>
      <c r="E150" s="205" t="s">
        <v>1</v>
      </c>
      <c r="F150" s="206" t="s">
        <v>165</v>
      </c>
      <c r="G150" s="203"/>
      <c r="H150" s="207">
        <v>3.802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135</v>
      </c>
      <c r="AU150" s="213" t="s">
        <v>86</v>
      </c>
      <c r="AV150" s="13" t="s">
        <v>86</v>
      </c>
      <c r="AW150" s="13" t="s">
        <v>32</v>
      </c>
      <c r="AX150" s="13" t="s">
        <v>76</v>
      </c>
      <c r="AY150" s="213" t="s">
        <v>121</v>
      </c>
    </row>
    <row r="151" spans="1:65" s="13" customFormat="1" ht="10">
      <c r="B151" s="202"/>
      <c r="C151" s="203"/>
      <c r="D151" s="204" t="s">
        <v>135</v>
      </c>
      <c r="E151" s="205" t="s">
        <v>1</v>
      </c>
      <c r="F151" s="206" t="s">
        <v>166</v>
      </c>
      <c r="G151" s="203"/>
      <c r="H151" s="207">
        <v>2.8130000000000002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135</v>
      </c>
      <c r="AU151" s="213" t="s">
        <v>86</v>
      </c>
      <c r="AV151" s="13" t="s">
        <v>86</v>
      </c>
      <c r="AW151" s="13" t="s">
        <v>32</v>
      </c>
      <c r="AX151" s="13" t="s">
        <v>76</v>
      </c>
      <c r="AY151" s="213" t="s">
        <v>121</v>
      </c>
    </row>
    <row r="152" spans="1:65" s="15" customFormat="1" ht="10">
      <c r="B152" s="225"/>
      <c r="C152" s="226"/>
      <c r="D152" s="204" t="s">
        <v>135</v>
      </c>
      <c r="E152" s="227" t="s">
        <v>1</v>
      </c>
      <c r="F152" s="228" t="s">
        <v>143</v>
      </c>
      <c r="G152" s="226"/>
      <c r="H152" s="229">
        <v>24.434999999999999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135</v>
      </c>
      <c r="AU152" s="235" t="s">
        <v>86</v>
      </c>
      <c r="AV152" s="15" t="s">
        <v>127</v>
      </c>
      <c r="AW152" s="15" t="s">
        <v>32</v>
      </c>
      <c r="AX152" s="15" t="s">
        <v>84</v>
      </c>
      <c r="AY152" s="235" t="s">
        <v>121</v>
      </c>
    </row>
    <row r="153" spans="1:65" s="2" customFormat="1" ht="37.75" customHeight="1">
      <c r="A153" s="35"/>
      <c r="B153" s="36"/>
      <c r="C153" s="188" t="s">
        <v>167</v>
      </c>
      <c r="D153" s="188" t="s">
        <v>123</v>
      </c>
      <c r="E153" s="189" t="s">
        <v>168</v>
      </c>
      <c r="F153" s="190" t="s">
        <v>169</v>
      </c>
      <c r="G153" s="191" t="s">
        <v>133</v>
      </c>
      <c r="H153" s="192">
        <v>0.36</v>
      </c>
      <c r="I153" s="193"/>
      <c r="J153" s="194">
        <f>ROUND(I153*H153,2)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2.2000000000000002</v>
      </c>
      <c r="T153" s="199">
        <f>S153*H153</f>
        <v>0.79200000000000004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127</v>
      </c>
      <c r="AT153" s="200" t="s">
        <v>123</v>
      </c>
      <c r="AU153" s="200" t="s">
        <v>86</v>
      </c>
      <c r="AY153" s="18" t="s">
        <v>121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8" t="s">
        <v>84</v>
      </c>
      <c r="BK153" s="201">
        <f>ROUND(I153*H153,2)</f>
        <v>0</v>
      </c>
      <c r="BL153" s="18" t="s">
        <v>127</v>
      </c>
      <c r="BM153" s="200" t="s">
        <v>170</v>
      </c>
    </row>
    <row r="154" spans="1:65" s="13" customFormat="1" ht="10">
      <c r="B154" s="202"/>
      <c r="C154" s="203"/>
      <c r="D154" s="204" t="s">
        <v>135</v>
      </c>
      <c r="E154" s="205" t="s">
        <v>1</v>
      </c>
      <c r="F154" s="206" t="s">
        <v>171</v>
      </c>
      <c r="G154" s="203"/>
      <c r="H154" s="207">
        <v>0.36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86</v>
      </c>
      <c r="AV154" s="13" t="s">
        <v>86</v>
      </c>
      <c r="AW154" s="13" t="s">
        <v>32</v>
      </c>
      <c r="AX154" s="13" t="s">
        <v>84</v>
      </c>
      <c r="AY154" s="213" t="s">
        <v>121</v>
      </c>
    </row>
    <row r="155" spans="1:65" s="2" customFormat="1" ht="33" customHeight="1">
      <c r="A155" s="35"/>
      <c r="B155" s="36"/>
      <c r="C155" s="188" t="s">
        <v>172</v>
      </c>
      <c r="D155" s="188" t="s">
        <v>123</v>
      </c>
      <c r="E155" s="189" t="s">
        <v>173</v>
      </c>
      <c r="F155" s="190" t="s">
        <v>174</v>
      </c>
      <c r="G155" s="191" t="s">
        <v>133</v>
      </c>
      <c r="H155" s="192">
        <v>0.36</v>
      </c>
      <c r="I155" s="193"/>
      <c r="J155" s="194">
        <f>ROUND(I155*H155,2)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2.9000000000000001E-2</v>
      </c>
      <c r="T155" s="199">
        <f>S155*H155</f>
        <v>1.044E-2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127</v>
      </c>
      <c r="AT155" s="200" t="s">
        <v>123</v>
      </c>
      <c r="AU155" s="200" t="s">
        <v>86</v>
      </c>
      <c r="AY155" s="18" t="s">
        <v>121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8" t="s">
        <v>84</v>
      </c>
      <c r="BK155" s="201">
        <f>ROUND(I155*H155,2)</f>
        <v>0</v>
      </c>
      <c r="BL155" s="18" t="s">
        <v>127</v>
      </c>
      <c r="BM155" s="200" t="s">
        <v>175</v>
      </c>
    </row>
    <row r="156" spans="1:65" s="2" customFormat="1" ht="21.75" customHeight="1">
      <c r="A156" s="35"/>
      <c r="B156" s="36"/>
      <c r="C156" s="188" t="s">
        <v>129</v>
      </c>
      <c r="D156" s="188" t="s">
        <v>123</v>
      </c>
      <c r="E156" s="189" t="s">
        <v>176</v>
      </c>
      <c r="F156" s="190" t="s">
        <v>177</v>
      </c>
      <c r="G156" s="191" t="s">
        <v>126</v>
      </c>
      <c r="H156" s="192">
        <v>2</v>
      </c>
      <c r="I156" s="193"/>
      <c r="J156" s="194">
        <f>ROUND(I156*H156,2)</f>
        <v>0</v>
      </c>
      <c r="K156" s="195"/>
      <c r="L156" s="40"/>
      <c r="M156" s="196" t="s">
        <v>1</v>
      </c>
      <c r="N156" s="197" t="s">
        <v>41</v>
      </c>
      <c r="O156" s="72"/>
      <c r="P156" s="198">
        <f>O156*H156</f>
        <v>0</v>
      </c>
      <c r="Q156" s="198">
        <v>0</v>
      </c>
      <c r="R156" s="198">
        <f>Q156*H156</f>
        <v>0</v>
      </c>
      <c r="S156" s="198">
        <v>7.5999999999999998E-2</v>
      </c>
      <c r="T156" s="199">
        <f>S156*H156</f>
        <v>0.152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127</v>
      </c>
      <c r="AT156" s="200" t="s">
        <v>123</v>
      </c>
      <c r="AU156" s="200" t="s">
        <v>86</v>
      </c>
      <c r="AY156" s="18" t="s">
        <v>121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8" t="s">
        <v>84</v>
      </c>
      <c r="BK156" s="201">
        <f>ROUND(I156*H156,2)</f>
        <v>0</v>
      </c>
      <c r="BL156" s="18" t="s">
        <v>127</v>
      </c>
      <c r="BM156" s="200" t="s">
        <v>178</v>
      </c>
    </row>
    <row r="157" spans="1:65" s="2" customFormat="1" ht="21.75" customHeight="1">
      <c r="A157" s="35"/>
      <c r="B157" s="36"/>
      <c r="C157" s="188" t="s">
        <v>179</v>
      </c>
      <c r="D157" s="188" t="s">
        <v>123</v>
      </c>
      <c r="E157" s="189" t="s">
        <v>180</v>
      </c>
      <c r="F157" s="190" t="s">
        <v>181</v>
      </c>
      <c r="G157" s="191" t="s">
        <v>126</v>
      </c>
      <c r="H157" s="192">
        <v>5.6429999999999998</v>
      </c>
      <c r="I157" s="193"/>
      <c r="J157" s="194">
        <f>ROUND(I157*H157,2)</f>
        <v>0</v>
      </c>
      <c r="K157" s="195"/>
      <c r="L157" s="40"/>
      <c r="M157" s="196" t="s">
        <v>1</v>
      </c>
      <c r="N157" s="197" t="s">
        <v>41</v>
      </c>
      <c r="O157" s="72"/>
      <c r="P157" s="198">
        <f>O157*H157</f>
        <v>0</v>
      </c>
      <c r="Q157" s="198">
        <v>0</v>
      </c>
      <c r="R157" s="198">
        <f>Q157*H157</f>
        <v>0</v>
      </c>
      <c r="S157" s="198">
        <v>6.3E-2</v>
      </c>
      <c r="T157" s="199">
        <f>S157*H157</f>
        <v>0.35550899999999996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127</v>
      </c>
      <c r="AT157" s="200" t="s">
        <v>123</v>
      </c>
      <c r="AU157" s="200" t="s">
        <v>86</v>
      </c>
      <c r="AY157" s="18" t="s">
        <v>121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8" t="s">
        <v>84</v>
      </c>
      <c r="BK157" s="201">
        <f>ROUND(I157*H157,2)</f>
        <v>0</v>
      </c>
      <c r="BL157" s="18" t="s">
        <v>127</v>
      </c>
      <c r="BM157" s="200" t="s">
        <v>182</v>
      </c>
    </row>
    <row r="158" spans="1:65" s="13" customFormat="1" ht="10">
      <c r="B158" s="202"/>
      <c r="C158" s="203"/>
      <c r="D158" s="204" t="s">
        <v>135</v>
      </c>
      <c r="E158" s="205" t="s">
        <v>1</v>
      </c>
      <c r="F158" s="206" t="s">
        <v>183</v>
      </c>
      <c r="G158" s="203"/>
      <c r="H158" s="207">
        <v>3.4620000000000002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86</v>
      </c>
      <c r="AV158" s="13" t="s">
        <v>86</v>
      </c>
      <c r="AW158" s="13" t="s">
        <v>32</v>
      </c>
      <c r="AX158" s="13" t="s">
        <v>76</v>
      </c>
      <c r="AY158" s="213" t="s">
        <v>121</v>
      </c>
    </row>
    <row r="159" spans="1:65" s="13" customFormat="1" ht="10">
      <c r="B159" s="202"/>
      <c r="C159" s="203"/>
      <c r="D159" s="204" t="s">
        <v>135</v>
      </c>
      <c r="E159" s="205" t="s">
        <v>1</v>
      </c>
      <c r="F159" s="206" t="s">
        <v>184</v>
      </c>
      <c r="G159" s="203"/>
      <c r="H159" s="207">
        <v>2.181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135</v>
      </c>
      <c r="AU159" s="213" t="s">
        <v>86</v>
      </c>
      <c r="AV159" s="13" t="s">
        <v>86</v>
      </c>
      <c r="AW159" s="13" t="s">
        <v>32</v>
      </c>
      <c r="AX159" s="13" t="s">
        <v>76</v>
      </c>
      <c r="AY159" s="213" t="s">
        <v>121</v>
      </c>
    </row>
    <row r="160" spans="1:65" s="15" customFormat="1" ht="10">
      <c r="B160" s="225"/>
      <c r="C160" s="226"/>
      <c r="D160" s="204" t="s">
        <v>135</v>
      </c>
      <c r="E160" s="227" t="s">
        <v>1</v>
      </c>
      <c r="F160" s="228" t="s">
        <v>143</v>
      </c>
      <c r="G160" s="226"/>
      <c r="H160" s="229">
        <v>5.6429999999999998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135</v>
      </c>
      <c r="AU160" s="235" t="s">
        <v>86</v>
      </c>
      <c r="AV160" s="15" t="s">
        <v>127</v>
      </c>
      <c r="AW160" s="15" t="s">
        <v>32</v>
      </c>
      <c r="AX160" s="15" t="s">
        <v>84</v>
      </c>
      <c r="AY160" s="235" t="s">
        <v>121</v>
      </c>
    </row>
    <row r="161" spans="1:65" s="2" customFormat="1" ht="24.15" customHeight="1">
      <c r="A161" s="35"/>
      <c r="B161" s="36"/>
      <c r="C161" s="188" t="s">
        <v>185</v>
      </c>
      <c r="D161" s="188" t="s">
        <v>123</v>
      </c>
      <c r="E161" s="189" t="s">
        <v>186</v>
      </c>
      <c r="F161" s="190" t="s">
        <v>187</v>
      </c>
      <c r="G161" s="191" t="s">
        <v>188</v>
      </c>
      <c r="H161" s="192">
        <v>9.1999999999999993</v>
      </c>
      <c r="I161" s="193"/>
      <c r="J161" s="194">
        <f>ROUND(I161*H161,2)</f>
        <v>0</v>
      </c>
      <c r="K161" s="195"/>
      <c r="L161" s="40"/>
      <c r="M161" s="196" t="s">
        <v>1</v>
      </c>
      <c r="N161" s="197" t="s">
        <v>41</v>
      </c>
      <c r="O161" s="72"/>
      <c r="P161" s="198">
        <f>O161*H161</f>
        <v>0</v>
      </c>
      <c r="Q161" s="198">
        <v>1.0000000000000001E-5</v>
      </c>
      <c r="R161" s="198">
        <f>Q161*H161</f>
        <v>9.2E-5</v>
      </c>
      <c r="S161" s="198">
        <v>0</v>
      </c>
      <c r="T161" s="19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127</v>
      </c>
      <c r="AT161" s="200" t="s">
        <v>123</v>
      </c>
      <c r="AU161" s="200" t="s">
        <v>86</v>
      </c>
      <c r="AY161" s="18" t="s">
        <v>121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8" t="s">
        <v>84</v>
      </c>
      <c r="BK161" s="201">
        <f>ROUND(I161*H161,2)</f>
        <v>0</v>
      </c>
      <c r="BL161" s="18" t="s">
        <v>127</v>
      </c>
      <c r="BM161" s="200" t="s">
        <v>189</v>
      </c>
    </row>
    <row r="162" spans="1:65" s="13" customFormat="1" ht="10">
      <c r="B162" s="202"/>
      <c r="C162" s="203"/>
      <c r="D162" s="204" t="s">
        <v>135</v>
      </c>
      <c r="E162" s="205" t="s">
        <v>1</v>
      </c>
      <c r="F162" s="206" t="s">
        <v>190</v>
      </c>
      <c r="G162" s="203"/>
      <c r="H162" s="207">
        <v>9.1999999999999993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86</v>
      </c>
      <c r="AV162" s="13" t="s">
        <v>86</v>
      </c>
      <c r="AW162" s="13" t="s">
        <v>32</v>
      </c>
      <c r="AX162" s="13" t="s">
        <v>84</v>
      </c>
      <c r="AY162" s="213" t="s">
        <v>121</v>
      </c>
    </row>
    <row r="163" spans="1:65" s="2" customFormat="1" ht="37.75" customHeight="1">
      <c r="A163" s="35"/>
      <c r="B163" s="36"/>
      <c r="C163" s="188" t="s">
        <v>191</v>
      </c>
      <c r="D163" s="188" t="s">
        <v>123</v>
      </c>
      <c r="E163" s="189" t="s">
        <v>192</v>
      </c>
      <c r="F163" s="190" t="s">
        <v>193</v>
      </c>
      <c r="G163" s="191" t="s">
        <v>126</v>
      </c>
      <c r="H163" s="192">
        <v>119.96</v>
      </c>
      <c r="I163" s="193"/>
      <c r="J163" s="194">
        <f>ROUND(I163*H163,2)</f>
        <v>0</v>
      </c>
      <c r="K163" s="195"/>
      <c r="L163" s="40"/>
      <c r="M163" s="196" t="s">
        <v>1</v>
      </c>
      <c r="N163" s="197" t="s">
        <v>41</v>
      </c>
      <c r="O163" s="72"/>
      <c r="P163" s="198">
        <f>O163*H163</f>
        <v>0</v>
      </c>
      <c r="Q163" s="198">
        <v>0</v>
      </c>
      <c r="R163" s="198">
        <f>Q163*H163</f>
        <v>0</v>
      </c>
      <c r="S163" s="198">
        <v>4.5999999999999999E-2</v>
      </c>
      <c r="T163" s="199">
        <f>S163*H163</f>
        <v>5.51816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127</v>
      </c>
      <c r="AT163" s="200" t="s">
        <v>123</v>
      </c>
      <c r="AU163" s="200" t="s">
        <v>86</v>
      </c>
      <c r="AY163" s="18" t="s">
        <v>121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8" t="s">
        <v>84</v>
      </c>
      <c r="BK163" s="201">
        <f>ROUND(I163*H163,2)</f>
        <v>0</v>
      </c>
      <c r="BL163" s="18" t="s">
        <v>127</v>
      </c>
      <c r="BM163" s="200" t="s">
        <v>194</v>
      </c>
    </row>
    <row r="164" spans="1:65" s="13" customFormat="1" ht="10">
      <c r="B164" s="202"/>
      <c r="C164" s="203"/>
      <c r="D164" s="204" t="s">
        <v>135</v>
      </c>
      <c r="E164" s="205" t="s">
        <v>1</v>
      </c>
      <c r="F164" s="206" t="s">
        <v>195</v>
      </c>
      <c r="G164" s="203"/>
      <c r="H164" s="207">
        <v>119.96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135</v>
      </c>
      <c r="AU164" s="213" t="s">
        <v>86</v>
      </c>
      <c r="AV164" s="13" t="s">
        <v>86</v>
      </c>
      <c r="AW164" s="13" t="s">
        <v>32</v>
      </c>
      <c r="AX164" s="13" t="s">
        <v>84</v>
      </c>
      <c r="AY164" s="213" t="s">
        <v>121</v>
      </c>
    </row>
    <row r="165" spans="1:65" s="2" customFormat="1" ht="37.75" customHeight="1">
      <c r="A165" s="35"/>
      <c r="B165" s="36"/>
      <c r="C165" s="188" t="s">
        <v>196</v>
      </c>
      <c r="D165" s="188" t="s">
        <v>123</v>
      </c>
      <c r="E165" s="189" t="s">
        <v>197</v>
      </c>
      <c r="F165" s="190" t="s">
        <v>198</v>
      </c>
      <c r="G165" s="191" t="s">
        <v>126</v>
      </c>
      <c r="H165" s="192">
        <v>49.02</v>
      </c>
      <c r="I165" s="193"/>
      <c r="J165" s="194">
        <f>ROUND(I165*H165,2)</f>
        <v>0</v>
      </c>
      <c r="K165" s="195"/>
      <c r="L165" s="40"/>
      <c r="M165" s="196" t="s">
        <v>1</v>
      </c>
      <c r="N165" s="197" t="s">
        <v>41</v>
      </c>
      <c r="O165" s="72"/>
      <c r="P165" s="198">
        <f>O165*H165</f>
        <v>0</v>
      </c>
      <c r="Q165" s="198">
        <v>0</v>
      </c>
      <c r="R165" s="198">
        <f>Q165*H165</f>
        <v>0</v>
      </c>
      <c r="S165" s="198">
        <v>5.8999999999999997E-2</v>
      </c>
      <c r="T165" s="199">
        <f>S165*H165</f>
        <v>2.8921800000000002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127</v>
      </c>
      <c r="AT165" s="200" t="s">
        <v>123</v>
      </c>
      <c r="AU165" s="200" t="s">
        <v>86</v>
      </c>
      <c r="AY165" s="18" t="s">
        <v>121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84</v>
      </c>
      <c r="BK165" s="201">
        <f>ROUND(I165*H165,2)</f>
        <v>0</v>
      </c>
      <c r="BL165" s="18" t="s">
        <v>127</v>
      </c>
      <c r="BM165" s="200" t="s">
        <v>199</v>
      </c>
    </row>
    <row r="166" spans="1:65" s="13" customFormat="1" ht="10">
      <c r="B166" s="202"/>
      <c r="C166" s="203"/>
      <c r="D166" s="204" t="s">
        <v>135</v>
      </c>
      <c r="E166" s="205" t="s">
        <v>1</v>
      </c>
      <c r="F166" s="206" t="s">
        <v>200</v>
      </c>
      <c r="G166" s="203"/>
      <c r="H166" s="207">
        <v>49.02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135</v>
      </c>
      <c r="AU166" s="213" t="s">
        <v>86</v>
      </c>
      <c r="AV166" s="13" t="s">
        <v>86</v>
      </c>
      <c r="AW166" s="13" t="s">
        <v>32</v>
      </c>
      <c r="AX166" s="13" t="s">
        <v>84</v>
      </c>
      <c r="AY166" s="213" t="s">
        <v>121</v>
      </c>
    </row>
    <row r="167" spans="1:65" s="12" customFormat="1" ht="22.75" customHeight="1">
      <c r="B167" s="172"/>
      <c r="C167" s="173"/>
      <c r="D167" s="174" t="s">
        <v>75</v>
      </c>
      <c r="E167" s="186" t="s">
        <v>201</v>
      </c>
      <c r="F167" s="186" t="s">
        <v>202</v>
      </c>
      <c r="G167" s="173"/>
      <c r="H167" s="173"/>
      <c r="I167" s="176"/>
      <c r="J167" s="187">
        <f>BK167</f>
        <v>0</v>
      </c>
      <c r="K167" s="173"/>
      <c r="L167" s="178"/>
      <c r="M167" s="179"/>
      <c r="N167" s="180"/>
      <c r="O167" s="180"/>
      <c r="P167" s="181">
        <f>SUM(P168:P175)</f>
        <v>0</v>
      </c>
      <c r="Q167" s="180"/>
      <c r="R167" s="181">
        <f>SUM(R168:R175)</f>
        <v>0</v>
      </c>
      <c r="S167" s="180"/>
      <c r="T167" s="182">
        <f>SUM(T168:T175)</f>
        <v>0</v>
      </c>
      <c r="AR167" s="183" t="s">
        <v>84</v>
      </c>
      <c r="AT167" s="184" t="s">
        <v>75</v>
      </c>
      <c r="AU167" s="184" t="s">
        <v>84</v>
      </c>
      <c r="AY167" s="183" t="s">
        <v>121</v>
      </c>
      <c r="BK167" s="185">
        <f>SUM(BK168:BK175)</f>
        <v>0</v>
      </c>
    </row>
    <row r="168" spans="1:65" s="2" customFormat="1" ht="24.15" customHeight="1">
      <c r="A168" s="35"/>
      <c r="B168" s="36"/>
      <c r="C168" s="188" t="s">
        <v>203</v>
      </c>
      <c r="D168" s="188" t="s">
        <v>123</v>
      </c>
      <c r="E168" s="189" t="s">
        <v>204</v>
      </c>
      <c r="F168" s="190" t="s">
        <v>205</v>
      </c>
      <c r="G168" s="191" t="s">
        <v>206</v>
      </c>
      <c r="H168" s="192">
        <v>166.1</v>
      </c>
      <c r="I168" s="193"/>
      <c r="J168" s="194">
        <f>ROUND(I168*H168,2)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127</v>
      </c>
      <c r="AT168" s="200" t="s">
        <v>123</v>
      </c>
      <c r="AU168" s="200" t="s">
        <v>86</v>
      </c>
      <c r="AY168" s="18" t="s">
        <v>121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8" t="s">
        <v>84</v>
      </c>
      <c r="BK168" s="201">
        <f>ROUND(I168*H168,2)</f>
        <v>0</v>
      </c>
      <c r="BL168" s="18" t="s">
        <v>127</v>
      </c>
      <c r="BM168" s="200" t="s">
        <v>207</v>
      </c>
    </row>
    <row r="169" spans="1:65" s="2" customFormat="1" ht="24.15" customHeight="1">
      <c r="A169" s="35"/>
      <c r="B169" s="36"/>
      <c r="C169" s="188" t="s">
        <v>8</v>
      </c>
      <c r="D169" s="188" t="s">
        <v>123</v>
      </c>
      <c r="E169" s="189" t="s">
        <v>208</v>
      </c>
      <c r="F169" s="190" t="s">
        <v>209</v>
      </c>
      <c r="G169" s="191" t="s">
        <v>206</v>
      </c>
      <c r="H169" s="192">
        <v>100.2</v>
      </c>
      <c r="I169" s="193"/>
      <c r="J169" s="194">
        <f>ROUND(I169*H169,2)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127</v>
      </c>
      <c r="AT169" s="200" t="s">
        <v>123</v>
      </c>
      <c r="AU169" s="200" t="s">
        <v>86</v>
      </c>
      <c r="AY169" s="18" t="s">
        <v>121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8" t="s">
        <v>84</v>
      </c>
      <c r="BK169" s="201">
        <f>ROUND(I169*H169,2)</f>
        <v>0</v>
      </c>
      <c r="BL169" s="18" t="s">
        <v>127</v>
      </c>
      <c r="BM169" s="200" t="s">
        <v>210</v>
      </c>
    </row>
    <row r="170" spans="1:65" s="13" customFormat="1" ht="10">
      <c r="B170" s="202"/>
      <c r="C170" s="203"/>
      <c r="D170" s="204" t="s">
        <v>135</v>
      </c>
      <c r="E170" s="205" t="s">
        <v>1</v>
      </c>
      <c r="F170" s="206" t="s">
        <v>211</v>
      </c>
      <c r="G170" s="203"/>
      <c r="H170" s="207">
        <v>100.2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135</v>
      </c>
      <c r="AU170" s="213" t="s">
        <v>86</v>
      </c>
      <c r="AV170" s="13" t="s">
        <v>86</v>
      </c>
      <c r="AW170" s="13" t="s">
        <v>32</v>
      </c>
      <c r="AX170" s="13" t="s">
        <v>84</v>
      </c>
      <c r="AY170" s="213" t="s">
        <v>121</v>
      </c>
    </row>
    <row r="171" spans="1:65" s="2" customFormat="1" ht="24.15" customHeight="1">
      <c r="A171" s="35"/>
      <c r="B171" s="36"/>
      <c r="C171" s="188" t="s">
        <v>212</v>
      </c>
      <c r="D171" s="188" t="s">
        <v>123</v>
      </c>
      <c r="E171" s="189" t="s">
        <v>213</v>
      </c>
      <c r="F171" s="190" t="s">
        <v>214</v>
      </c>
      <c r="G171" s="191" t="s">
        <v>206</v>
      </c>
      <c r="H171" s="192">
        <v>2491.5</v>
      </c>
      <c r="I171" s="193"/>
      <c r="J171" s="194">
        <f>ROUND(I171*H171,2)</f>
        <v>0</v>
      </c>
      <c r="K171" s="195"/>
      <c r="L171" s="40"/>
      <c r="M171" s="196" t="s">
        <v>1</v>
      </c>
      <c r="N171" s="197" t="s">
        <v>41</v>
      </c>
      <c r="O171" s="7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127</v>
      </c>
      <c r="AT171" s="200" t="s">
        <v>123</v>
      </c>
      <c r="AU171" s="200" t="s">
        <v>86</v>
      </c>
      <c r="AY171" s="18" t="s">
        <v>121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8" t="s">
        <v>84</v>
      </c>
      <c r="BK171" s="201">
        <f>ROUND(I171*H171,2)</f>
        <v>0</v>
      </c>
      <c r="BL171" s="18" t="s">
        <v>127</v>
      </c>
      <c r="BM171" s="200" t="s">
        <v>215</v>
      </c>
    </row>
    <row r="172" spans="1:65" s="13" customFormat="1" ht="10">
      <c r="B172" s="202"/>
      <c r="C172" s="203"/>
      <c r="D172" s="204" t="s">
        <v>135</v>
      </c>
      <c r="E172" s="203"/>
      <c r="F172" s="206" t="s">
        <v>216</v>
      </c>
      <c r="G172" s="203"/>
      <c r="H172" s="207">
        <v>2491.5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86</v>
      </c>
      <c r="AV172" s="13" t="s">
        <v>86</v>
      </c>
      <c r="AW172" s="13" t="s">
        <v>4</v>
      </c>
      <c r="AX172" s="13" t="s">
        <v>84</v>
      </c>
      <c r="AY172" s="213" t="s">
        <v>121</v>
      </c>
    </row>
    <row r="173" spans="1:65" s="2" customFormat="1" ht="33" customHeight="1">
      <c r="A173" s="35"/>
      <c r="B173" s="36"/>
      <c r="C173" s="188" t="s">
        <v>217</v>
      </c>
      <c r="D173" s="188" t="s">
        <v>123</v>
      </c>
      <c r="E173" s="189" t="s">
        <v>218</v>
      </c>
      <c r="F173" s="190" t="s">
        <v>219</v>
      </c>
      <c r="G173" s="191" t="s">
        <v>206</v>
      </c>
      <c r="H173" s="192">
        <v>80.56</v>
      </c>
      <c r="I173" s="193"/>
      <c r="J173" s="194">
        <f>ROUND(I173*H173,2)</f>
        <v>0</v>
      </c>
      <c r="K173" s="195"/>
      <c r="L173" s="40"/>
      <c r="M173" s="196" t="s">
        <v>1</v>
      </c>
      <c r="N173" s="197" t="s">
        <v>41</v>
      </c>
      <c r="O173" s="72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127</v>
      </c>
      <c r="AT173" s="200" t="s">
        <v>123</v>
      </c>
      <c r="AU173" s="200" t="s">
        <v>86</v>
      </c>
      <c r="AY173" s="18" t="s">
        <v>121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8" t="s">
        <v>84</v>
      </c>
      <c r="BK173" s="201">
        <f>ROUND(I173*H173,2)</f>
        <v>0</v>
      </c>
      <c r="BL173" s="18" t="s">
        <v>127</v>
      </c>
      <c r="BM173" s="200" t="s">
        <v>220</v>
      </c>
    </row>
    <row r="174" spans="1:65" s="2" customFormat="1" ht="33" customHeight="1">
      <c r="A174" s="35"/>
      <c r="B174" s="36"/>
      <c r="C174" s="188" t="s">
        <v>221</v>
      </c>
      <c r="D174" s="188" t="s">
        <v>123</v>
      </c>
      <c r="E174" s="189" t="s">
        <v>222</v>
      </c>
      <c r="F174" s="190" t="s">
        <v>223</v>
      </c>
      <c r="G174" s="191" t="s">
        <v>206</v>
      </c>
      <c r="H174" s="192">
        <v>19.64</v>
      </c>
      <c r="I174" s="193"/>
      <c r="J174" s="194">
        <f>ROUND(I174*H174,2)</f>
        <v>0</v>
      </c>
      <c r="K174" s="195"/>
      <c r="L174" s="40"/>
      <c r="M174" s="196" t="s">
        <v>1</v>
      </c>
      <c r="N174" s="197" t="s">
        <v>41</v>
      </c>
      <c r="O174" s="72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127</v>
      </c>
      <c r="AT174" s="200" t="s">
        <v>123</v>
      </c>
      <c r="AU174" s="200" t="s">
        <v>86</v>
      </c>
      <c r="AY174" s="18" t="s">
        <v>121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8" t="s">
        <v>84</v>
      </c>
      <c r="BK174" s="201">
        <f>ROUND(I174*H174,2)</f>
        <v>0</v>
      </c>
      <c r="BL174" s="18" t="s">
        <v>127</v>
      </c>
      <c r="BM174" s="200" t="s">
        <v>224</v>
      </c>
    </row>
    <row r="175" spans="1:65" s="13" customFormat="1" ht="10">
      <c r="B175" s="202"/>
      <c r="C175" s="203"/>
      <c r="D175" s="204" t="s">
        <v>135</v>
      </c>
      <c r="E175" s="205" t="s">
        <v>1</v>
      </c>
      <c r="F175" s="206" t="s">
        <v>225</v>
      </c>
      <c r="G175" s="203"/>
      <c r="H175" s="207">
        <v>19.64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135</v>
      </c>
      <c r="AU175" s="213" t="s">
        <v>86</v>
      </c>
      <c r="AV175" s="13" t="s">
        <v>86</v>
      </c>
      <c r="AW175" s="13" t="s">
        <v>32</v>
      </c>
      <c r="AX175" s="13" t="s">
        <v>84</v>
      </c>
      <c r="AY175" s="213" t="s">
        <v>121</v>
      </c>
    </row>
    <row r="176" spans="1:65" s="12" customFormat="1" ht="25.9" customHeight="1">
      <c r="B176" s="172"/>
      <c r="C176" s="173"/>
      <c r="D176" s="174" t="s">
        <v>75</v>
      </c>
      <c r="E176" s="175" t="s">
        <v>226</v>
      </c>
      <c r="F176" s="175" t="s">
        <v>227</v>
      </c>
      <c r="G176" s="173"/>
      <c r="H176" s="173"/>
      <c r="I176" s="176"/>
      <c r="J176" s="177">
        <f>BK176</f>
        <v>0</v>
      </c>
      <c r="K176" s="173"/>
      <c r="L176" s="178"/>
      <c r="M176" s="179"/>
      <c r="N176" s="180"/>
      <c r="O176" s="180"/>
      <c r="P176" s="181">
        <f>P177+P180+P184</f>
        <v>0</v>
      </c>
      <c r="Q176" s="180"/>
      <c r="R176" s="181">
        <f>R177+R180+R184</f>
        <v>0</v>
      </c>
      <c r="S176" s="180"/>
      <c r="T176" s="182">
        <f>T177+T180+T184</f>
        <v>1.5194799999999999</v>
      </c>
      <c r="AR176" s="183" t="s">
        <v>86</v>
      </c>
      <c r="AT176" s="184" t="s">
        <v>75</v>
      </c>
      <c r="AU176" s="184" t="s">
        <v>76</v>
      </c>
      <c r="AY176" s="183" t="s">
        <v>121</v>
      </c>
      <c r="BK176" s="185">
        <f>BK177+BK180+BK184</f>
        <v>0</v>
      </c>
    </row>
    <row r="177" spans="1:65" s="12" customFormat="1" ht="22.75" customHeight="1">
      <c r="B177" s="172"/>
      <c r="C177" s="173"/>
      <c r="D177" s="174" t="s">
        <v>75</v>
      </c>
      <c r="E177" s="186" t="s">
        <v>228</v>
      </c>
      <c r="F177" s="186" t="s">
        <v>229</v>
      </c>
      <c r="G177" s="173"/>
      <c r="H177" s="173"/>
      <c r="I177" s="176"/>
      <c r="J177" s="187">
        <f>BK177</f>
        <v>0</v>
      </c>
      <c r="K177" s="173"/>
      <c r="L177" s="178"/>
      <c r="M177" s="179"/>
      <c r="N177" s="180"/>
      <c r="O177" s="180"/>
      <c r="P177" s="181">
        <f>SUM(P178:P179)</f>
        <v>0</v>
      </c>
      <c r="Q177" s="180"/>
      <c r="R177" s="181">
        <f>SUM(R178:R179)</f>
        <v>0</v>
      </c>
      <c r="S177" s="180"/>
      <c r="T177" s="182">
        <f>SUM(T178:T179)</f>
        <v>1.3068</v>
      </c>
      <c r="AR177" s="183" t="s">
        <v>86</v>
      </c>
      <c r="AT177" s="184" t="s">
        <v>75</v>
      </c>
      <c r="AU177" s="184" t="s">
        <v>84</v>
      </c>
      <c r="AY177" s="183" t="s">
        <v>121</v>
      </c>
      <c r="BK177" s="185">
        <f>SUM(BK178:BK179)</f>
        <v>0</v>
      </c>
    </row>
    <row r="178" spans="1:65" s="2" customFormat="1" ht="24.15" customHeight="1">
      <c r="A178" s="35"/>
      <c r="B178" s="36"/>
      <c r="C178" s="188" t="s">
        <v>230</v>
      </c>
      <c r="D178" s="188" t="s">
        <v>123</v>
      </c>
      <c r="E178" s="189" t="s">
        <v>231</v>
      </c>
      <c r="F178" s="190" t="s">
        <v>232</v>
      </c>
      <c r="G178" s="191" t="s">
        <v>126</v>
      </c>
      <c r="H178" s="192">
        <v>118.8</v>
      </c>
      <c r="I178" s="193"/>
      <c r="J178" s="194">
        <f>ROUND(I178*H178,2)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1.0999999999999999E-2</v>
      </c>
      <c r="T178" s="199">
        <f>S178*H178</f>
        <v>1.3068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212</v>
      </c>
      <c r="AT178" s="200" t="s">
        <v>123</v>
      </c>
      <c r="AU178" s="200" t="s">
        <v>86</v>
      </c>
      <c r="AY178" s="18" t="s">
        <v>121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8" t="s">
        <v>84</v>
      </c>
      <c r="BK178" s="201">
        <f>ROUND(I178*H178,2)</f>
        <v>0</v>
      </c>
      <c r="BL178" s="18" t="s">
        <v>212</v>
      </c>
      <c r="BM178" s="200" t="s">
        <v>233</v>
      </c>
    </row>
    <row r="179" spans="1:65" s="13" customFormat="1" ht="10">
      <c r="B179" s="202"/>
      <c r="C179" s="203"/>
      <c r="D179" s="204" t="s">
        <v>135</v>
      </c>
      <c r="E179" s="205" t="s">
        <v>1</v>
      </c>
      <c r="F179" s="206" t="s">
        <v>234</v>
      </c>
      <c r="G179" s="203"/>
      <c r="H179" s="207">
        <v>118.8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135</v>
      </c>
      <c r="AU179" s="213" t="s">
        <v>86</v>
      </c>
      <c r="AV179" s="13" t="s">
        <v>86</v>
      </c>
      <c r="AW179" s="13" t="s">
        <v>32</v>
      </c>
      <c r="AX179" s="13" t="s">
        <v>84</v>
      </c>
      <c r="AY179" s="213" t="s">
        <v>121</v>
      </c>
    </row>
    <row r="180" spans="1:65" s="12" customFormat="1" ht="22.75" customHeight="1">
      <c r="B180" s="172"/>
      <c r="C180" s="173"/>
      <c r="D180" s="174" t="s">
        <v>75</v>
      </c>
      <c r="E180" s="186" t="s">
        <v>235</v>
      </c>
      <c r="F180" s="186" t="s">
        <v>236</v>
      </c>
      <c r="G180" s="173"/>
      <c r="H180" s="173"/>
      <c r="I180" s="176"/>
      <c r="J180" s="187">
        <f>BK180</f>
        <v>0</v>
      </c>
      <c r="K180" s="173"/>
      <c r="L180" s="178"/>
      <c r="M180" s="179"/>
      <c r="N180" s="180"/>
      <c r="O180" s="180"/>
      <c r="P180" s="181">
        <f>SUM(P181:P183)</f>
        <v>0</v>
      </c>
      <c r="Q180" s="180"/>
      <c r="R180" s="181">
        <f>SUM(R181:R183)</f>
        <v>0</v>
      </c>
      <c r="S180" s="180"/>
      <c r="T180" s="182">
        <f>SUM(T181:T183)</f>
        <v>0.14767999999999998</v>
      </c>
      <c r="AR180" s="183" t="s">
        <v>86</v>
      </c>
      <c r="AT180" s="184" t="s">
        <v>75</v>
      </c>
      <c r="AU180" s="184" t="s">
        <v>84</v>
      </c>
      <c r="AY180" s="183" t="s">
        <v>121</v>
      </c>
      <c r="BK180" s="185">
        <f>SUM(BK181:BK183)</f>
        <v>0</v>
      </c>
    </row>
    <row r="181" spans="1:65" s="2" customFormat="1" ht="24.15" customHeight="1">
      <c r="A181" s="35"/>
      <c r="B181" s="36"/>
      <c r="C181" s="188" t="s">
        <v>237</v>
      </c>
      <c r="D181" s="188" t="s">
        <v>123</v>
      </c>
      <c r="E181" s="189" t="s">
        <v>238</v>
      </c>
      <c r="F181" s="190" t="s">
        <v>239</v>
      </c>
      <c r="G181" s="191" t="s">
        <v>188</v>
      </c>
      <c r="H181" s="192">
        <v>26</v>
      </c>
      <c r="I181" s="193"/>
      <c r="J181" s="194">
        <f>ROUND(I181*H181,2)</f>
        <v>0</v>
      </c>
      <c r="K181" s="195"/>
      <c r="L181" s="40"/>
      <c r="M181" s="196" t="s">
        <v>1</v>
      </c>
      <c r="N181" s="197" t="s">
        <v>41</v>
      </c>
      <c r="O181" s="72"/>
      <c r="P181" s="198">
        <f>O181*H181</f>
        <v>0</v>
      </c>
      <c r="Q181" s="198">
        <v>0</v>
      </c>
      <c r="R181" s="198">
        <f>Q181*H181</f>
        <v>0</v>
      </c>
      <c r="S181" s="198">
        <v>1.91E-3</v>
      </c>
      <c r="T181" s="199">
        <f>S181*H181</f>
        <v>4.9660000000000003E-2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0" t="s">
        <v>212</v>
      </c>
      <c r="AT181" s="200" t="s">
        <v>123</v>
      </c>
      <c r="AU181" s="200" t="s">
        <v>86</v>
      </c>
      <c r="AY181" s="18" t="s">
        <v>121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8" t="s">
        <v>84</v>
      </c>
      <c r="BK181" s="201">
        <f>ROUND(I181*H181,2)</f>
        <v>0</v>
      </c>
      <c r="BL181" s="18" t="s">
        <v>212</v>
      </c>
      <c r="BM181" s="200" t="s">
        <v>240</v>
      </c>
    </row>
    <row r="182" spans="1:65" s="2" customFormat="1" ht="16.5" customHeight="1">
      <c r="A182" s="35"/>
      <c r="B182" s="36"/>
      <c r="C182" s="188" t="s">
        <v>7</v>
      </c>
      <c r="D182" s="188" t="s">
        <v>123</v>
      </c>
      <c r="E182" s="189" t="s">
        <v>241</v>
      </c>
      <c r="F182" s="190" t="s">
        <v>242</v>
      </c>
      <c r="G182" s="191" t="s">
        <v>188</v>
      </c>
      <c r="H182" s="192">
        <v>18</v>
      </c>
      <c r="I182" s="193"/>
      <c r="J182" s="194">
        <f>ROUND(I182*H182,2)</f>
        <v>0</v>
      </c>
      <c r="K182" s="195"/>
      <c r="L182" s="40"/>
      <c r="M182" s="196" t="s">
        <v>1</v>
      </c>
      <c r="N182" s="197" t="s">
        <v>41</v>
      </c>
      <c r="O182" s="72"/>
      <c r="P182" s="198">
        <f>O182*H182</f>
        <v>0</v>
      </c>
      <c r="Q182" s="198">
        <v>0</v>
      </c>
      <c r="R182" s="198">
        <f>Q182*H182</f>
        <v>0</v>
      </c>
      <c r="S182" s="198">
        <v>2.5999999999999999E-3</v>
      </c>
      <c r="T182" s="199">
        <f>S182*H182</f>
        <v>4.6799999999999994E-2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0" t="s">
        <v>212</v>
      </c>
      <c r="AT182" s="200" t="s">
        <v>123</v>
      </c>
      <c r="AU182" s="200" t="s">
        <v>86</v>
      </c>
      <c r="AY182" s="18" t="s">
        <v>121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8" t="s">
        <v>84</v>
      </c>
      <c r="BK182" s="201">
        <f>ROUND(I182*H182,2)</f>
        <v>0</v>
      </c>
      <c r="BL182" s="18" t="s">
        <v>212</v>
      </c>
      <c r="BM182" s="200" t="s">
        <v>243</v>
      </c>
    </row>
    <row r="183" spans="1:65" s="2" customFormat="1" ht="16.5" customHeight="1">
      <c r="A183" s="35"/>
      <c r="B183" s="36"/>
      <c r="C183" s="188" t="s">
        <v>244</v>
      </c>
      <c r="D183" s="188" t="s">
        <v>123</v>
      </c>
      <c r="E183" s="189" t="s">
        <v>245</v>
      </c>
      <c r="F183" s="190" t="s">
        <v>246</v>
      </c>
      <c r="G183" s="191" t="s">
        <v>188</v>
      </c>
      <c r="H183" s="192">
        <v>13</v>
      </c>
      <c r="I183" s="193"/>
      <c r="J183" s="194">
        <f>ROUND(I183*H183,2)</f>
        <v>0</v>
      </c>
      <c r="K183" s="195"/>
      <c r="L183" s="40"/>
      <c r="M183" s="196" t="s">
        <v>1</v>
      </c>
      <c r="N183" s="197" t="s">
        <v>41</v>
      </c>
      <c r="O183" s="72"/>
      <c r="P183" s="198">
        <f>O183*H183</f>
        <v>0</v>
      </c>
      <c r="Q183" s="198">
        <v>0</v>
      </c>
      <c r="R183" s="198">
        <f>Q183*H183</f>
        <v>0</v>
      </c>
      <c r="S183" s="198">
        <v>3.9399999999999999E-3</v>
      </c>
      <c r="T183" s="199">
        <f>S183*H183</f>
        <v>5.1220000000000002E-2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0" t="s">
        <v>212</v>
      </c>
      <c r="AT183" s="200" t="s">
        <v>123</v>
      </c>
      <c r="AU183" s="200" t="s">
        <v>86</v>
      </c>
      <c r="AY183" s="18" t="s">
        <v>121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8" t="s">
        <v>84</v>
      </c>
      <c r="BK183" s="201">
        <f>ROUND(I183*H183,2)</f>
        <v>0</v>
      </c>
      <c r="BL183" s="18" t="s">
        <v>212</v>
      </c>
      <c r="BM183" s="200" t="s">
        <v>247</v>
      </c>
    </row>
    <row r="184" spans="1:65" s="12" customFormat="1" ht="22.75" customHeight="1">
      <c r="B184" s="172"/>
      <c r="C184" s="173"/>
      <c r="D184" s="174" t="s">
        <v>75</v>
      </c>
      <c r="E184" s="186" t="s">
        <v>248</v>
      </c>
      <c r="F184" s="186" t="s">
        <v>249</v>
      </c>
      <c r="G184" s="173"/>
      <c r="H184" s="173"/>
      <c r="I184" s="176"/>
      <c r="J184" s="187">
        <f>BK184</f>
        <v>0</v>
      </c>
      <c r="K184" s="173"/>
      <c r="L184" s="178"/>
      <c r="M184" s="179"/>
      <c r="N184" s="180"/>
      <c r="O184" s="180"/>
      <c r="P184" s="181">
        <f>SUM(P185:P186)</f>
        <v>0</v>
      </c>
      <c r="Q184" s="180"/>
      <c r="R184" s="181">
        <f>SUM(R185:R186)</f>
        <v>0</v>
      </c>
      <c r="S184" s="180"/>
      <c r="T184" s="182">
        <f>SUM(T185:T186)</f>
        <v>6.5000000000000002E-2</v>
      </c>
      <c r="AR184" s="183" t="s">
        <v>86</v>
      </c>
      <c r="AT184" s="184" t="s">
        <v>75</v>
      </c>
      <c r="AU184" s="184" t="s">
        <v>84</v>
      </c>
      <c r="AY184" s="183" t="s">
        <v>121</v>
      </c>
      <c r="BK184" s="185">
        <f>SUM(BK185:BK186)</f>
        <v>0</v>
      </c>
    </row>
    <row r="185" spans="1:65" s="2" customFormat="1" ht="16.5" customHeight="1">
      <c r="A185" s="35"/>
      <c r="B185" s="36"/>
      <c r="C185" s="188" t="s">
        <v>250</v>
      </c>
      <c r="D185" s="188" t="s">
        <v>123</v>
      </c>
      <c r="E185" s="189" t="s">
        <v>251</v>
      </c>
      <c r="F185" s="190" t="s">
        <v>252</v>
      </c>
      <c r="G185" s="191" t="s">
        <v>126</v>
      </c>
      <c r="H185" s="192">
        <v>6.5</v>
      </c>
      <c r="I185" s="193"/>
      <c r="J185" s="194">
        <f>ROUND(I185*H185,2)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0</v>
      </c>
      <c r="R185" s="198">
        <f>Q185*H185</f>
        <v>0</v>
      </c>
      <c r="S185" s="198">
        <v>0.01</v>
      </c>
      <c r="T185" s="199">
        <f>S185*H185</f>
        <v>6.5000000000000002E-2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212</v>
      </c>
      <c r="AT185" s="200" t="s">
        <v>123</v>
      </c>
      <c r="AU185" s="200" t="s">
        <v>86</v>
      </c>
      <c r="AY185" s="18" t="s">
        <v>121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8" t="s">
        <v>84</v>
      </c>
      <c r="BK185" s="201">
        <f>ROUND(I185*H185,2)</f>
        <v>0</v>
      </c>
      <c r="BL185" s="18" t="s">
        <v>212</v>
      </c>
      <c r="BM185" s="200" t="s">
        <v>253</v>
      </c>
    </row>
    <row r="186" spans="1:65" s="13" customFormat="1" ht="10">
      <c r="B186" s="202"/>
      <c r="C186" s="203"/>
      <c r="D186" s="204" t="s">
        <v>135</v>
      </c>
      <c r="E186" s="205" t="s">
        <v>1</v>
      </c>
      <c r="F186" s="206" t="s">
        <v>254</v>
      </c>
      <c r="G186" s="203"/>
      <c r="H186" s="207">
        <v>6.5</v>
      </c>
      <c r="I186" s="208"/>
      <c r="J186" s="203"/>
      <c r="K186" s="203"/>
      <c r="L186" s="209"/>
      <c r="M186" s="246"/>
      <c r="N186" s="247"/>
      <c r="O186" s="247"/>
      <c r="P186" s="247"/>
      <c r="Q186" s="247"/>
      <c r="R186" s="247"/>
      <c r="S186" s="247"/>
      <c r="T186" s="248"/>
      <c r="AT186" s="213" t="s">
        <v>135</v>
      </c>
      <c r="AU186" s="213" t="s">
        <v>86</v>
      </c>
      <c r="AV186" s="13" t="s">
        <v>86</v>
      </c>
      <c r="AW186" s="13" t="s">
        <v>32</v>
      </c>
      <c r="AX186" s="13" t="s">
        <v>84</v>
      </c>
      <c r="AY186" s="213" t="s">
        <v>121</v>
      </c>
    </row>
    <row r="187" spans="1:65" s="2" customFormat="1" ht="7" customHeight="1">
      <c r="A187" s="35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40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algorithmName="SHA-512" hashValue="wwN373FUpmpioLKsGPcFyFF8c+AVD6diQLJCH6sRUdzgaVH1/NST1PFiEClAnNVdT7zbZ81gGxYyIsueLRL1wQ==" saltValue="45W78JC7IImO/KDkeMKoDzMowE05G5Mc3nJrz+tgK61c4H7N+TTUt0Mw0jp5K/x7/B7QVMzoC9tX8bR/PGv2rA==" spinCount="100000" sheet="1" objects="1" scenarios="1" formatColumns="0" formatRows="0" autoFilter="0"/>
  <autoFilter ref="C123:K18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7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8" t="s">
        <v>89</v>
      </c>
    </row>
    <row r="3" spans="1:46" s="1" customFormat="1" ht="7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1:46" s="1" customFormat="1" ht="2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6" t="str">
        <f>'Rekapitulace stavby'!K6</f>
        <v>Stavební úprav části objektu</v>
      </c>
      <c r="F7" s="307"/>
      <c r="G7" s="307"/>
      <c r="H7" s="307"/>
      <c r="L7" s="21"/>
    </row>
    <row r="8" spans="1:46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8" t="s">
        <v>255</v>
      </c>
      <c r="F9" s="309"/>
      <c r="G9" s="309"/>
      <c r="H9" s="30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16. 1. 2023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7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0" t="str">
        <f>'Rekapitulace stavby'!E14</f>
        <v>Vyplň údaj</v>
      </c>
      <c r="F18" s="311"/>
      <c r="G18" s="311"/>
      <c r="H18" s="311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2" t="s">
        <v>1</v>
      </c>
      <c r="F27" s="312"/>
      <c r="G27" s="312"/>
      <c r="H27" s="31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ROUND(J140,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3" t="s">
        <v>40</v>
      </c>
      <c r="E33" s="113" t="s">
        <v>41</v>
      </c>
      <c r="F33" s="124">
        <f>ROUND((SUM(BE140:BE396)),  2)</f>
        <v>0</v>
      </c>
      <c r="G33" s="35"/>
      <c r="H33" s="35"/>
      <c r="I33" s="125">
        <v>0.21</v>
      </c>
      <c r="J33" s="124">
        <f>ROUND(((SUM(BE140:BE396))*I33),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3" t="s">
        <v>42</v>
      </c>
      <c r="F34" s="124">
        <f>ROUND((SUM(BF140:BF396)),  2)</f>
        <v>0</v>
      </c>
      <c r="G34" s="35"/>
      <c r="H34" s="35"/>
      <c r="I34" s="125">
        <v>0.15</v>
      </c>
      <c r="J34" s="124">
        <f>ROUND(((SUM(BF140:BF396))*I34),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3" t="s">
        <v>43</v>
      </c>
      <c r="F35" s="124">
        <f>ROUND((SUM(BG140:BG396)),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3" t="s">
        <v>44</v>
      </c>
      <c r="F36" s="124">
        <f>ROUND((SUM(BH140:BH396)),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3" t="s">
        <v>45</v>
      </c>
      <c r="F37" s="124">
        <f>ROUND((SUM(BI140:BI396)),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1:31" ht="10">
      <c r="B51" s="21"/>
      <c r="L51" s="21"/>
    </row>
    <row r="52" spans="1:31" ht="10">
      <c r="B52" s="21"/>
      <c r="L52" s="21"/>
    </row>
    <row r="53" spans="1:31" ht="10">
      <c r="B53" s="21"/>
      <c r="L53" s="21"/>
    </row>
    <row r="54" spans="1:31" ht="10">
      <c r="B54" s="21"/>
      <c r="L54" s="21"/>
    </row>
    <row r="55" spans="1:31" ht="10">
      <c r="B55" s="21"/>
      <c r="L55" s="21"/>
    </row>
    <row r="56" spans="1:31" ht="10">
      <c r="B56" s="21"/>
      <c r="L56" s="21"/>
    </row>
    <row r="57" spans="1:31" ht="10">
      <c r="B57" s="21"/>
      <c r="L57" s="21"/>
    </row>
    <row r="58" spans="1:31" ht="10">
      <c r="B58" s="21"/>
      <c r="L58" s="21"/>
    </row>
    <row r="59" spans="1:31" ht="10">
      <c r="B59" s="21"/>
      <c r="L59" s="21"/>
    </row>
    <row r="60" spans="1:31" ht="10">
      <c r="B60" s="21"/>
      <c r="L60" s="21"/>
    </row>
    <row r="61" spans="1:31" s="2" customFormat="1" ht="12.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">
      <c r="B62" s="21"/>
      <c r="L62" s="21"/>
    </row>
    <row r="63" spans="1:31" ht="10">
      <c r="B63" s="21"/>
      <c r="L63" s="21"/>
    </row>
    <row r="64" spans="1:31" ht="10">
      <c r="B64" s="21"/>
      <c r="L64" s="21"/>
    </row>
    <row r="65" spans="1:31" s="2" customFormat="1" ht="13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">
      <c r="B66" s="21"/>
      <c r="L66" s="21"/>
    </row>
    <row r="67" spans="1:31" ht="10">
      <c r="B67" s="21"/>
      <c r="L67" s="21"/>
    </row>
    <row r="68" spans="1:31" ht="10">
      <c r="B68" s="21"/>
      <c r="L68" s="21"/>
    </row>
    <row r="69" spans="1:31" ht="10">
      <c r="B69" s="21"/>
      <c r="L69" s="21"/>
    </row>
    <row r="70" spans="1:31" ht="10">
      <c r="B70" s="21"/>
      <c r="L70" s="21"/>
    </row>
    <row r="71" spans="1:31" ht="10">
      <c r="B71" s="21"/>
      <c r="L71" s="21"/>
    </row>
    <row r="72" spans="1:31" ht="10">
      <c r="B72" s="21"/>
      <c r="L72" s="21"/>
    </row>
    <row r="73" spans="1:31" ht="10">
      <c r="B73" s="21"/>
      <c r="L73" s="21"/>
    </row>
    <row r="74" spans="1:31" ht="10">
      <c r="B74" s="21"/>
      <c r="L74" s="21"/>
    </row>
    <row r="75" spans="1:31" ht="10">
      <c r="B75" s="21"/>
      <c r="L75" s="21"/>
    </row>
    <row r="76" spans="1:31" s="2" customFormat="1" ht="12.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7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3" t="str">
        <f>E7</f>
        <v>Stavební úprav části objektu</v>
      </c>
      <c r="F85" s="314"/>
      <c r="G85" s="314"/>
      <c r="H85" s="31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4" t="str">
        <f>E9</f>
        <v>B - Ostatní</v>
      </c>
      <c r="F87" s="315"/>
      <c r="G87" s="315"/>
      <c r="H87" s="31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16. 1. 2023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7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>Obec Roztoky, Roztoky č.p. 128, 270 23 Roztoky</v>
      </c>
      <c r="G91" s="37"/>
      <c r="H91" s="37"/>
      <c r="I91" s="30" t="s">
        <v>30</v>
      </c>
      <c r="J91" s="33" t="str">
        <f>E21</f>
        <v>Iva Kroupová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Lenka Jandová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J140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J141</f>
        <v>0</v>
      </c>
      <c r="K97" s="149"/>
      <c r="L97" s="153"/>
    </row>
    <row r="98" spans="2:12" s="10" customFormat="1" ht="19.899999999999999" customHeight="1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J142</f>
        <v>0</v>
      </c>
      <c r="K98" s="155"/>
      <c r="L98" s="159"/>
    </row>
    <row r="99" spans="2:12" s="10" customFormat="1" ht="19.899999999999999" customHeight="1">
      <c r="B99" s="154"/>
      <c r="C99" s="155"/>
      <c r="D99" s="156" t="s">
        <v>256</v>
      </c>
      <c r="E99" s="157"/>
      <c r="F99" s="157"/>
      <c r="G99" s="157"/>
      <c r="H99" s="157"/>
      <c r="I99" s="157"/>
      <c r="J99" s="158">
        <f>J151</f>
        <v>0</v>
      </c>
      <c r="K99" s="155"/>
      <c r="L99" s="159"/>
    </row>
    <row r="100" spans="2:12" s="10" customFormat="1" ht="19.899999999999999" customHeight="1">
      <c r="B100" s="154"/>
      <c r="C100" s="155"/>
      <c r="D100" s="156" t="s">
        <v>257</v>
      </c>
      <c r="E100" s="157"/>
      <c r="F100" s="157"/>
      <c r="G100" s="157"/>
      <c r="H100" s="157"/>
      <c r="I100" s="157"/>
      <c r="J100" s="158">
        <f>J168</f>
        <v>0</v>
      </c>
      <c r="K100" s="155"/>
      <c r="L100" s="159"/>
    </row>
    <row r="101" spans="2:12" s="10" customFormat="1" ht="19.899999999999999" customHeight="1">
      <c r="B101" s="154"/>
      <c r="C101" s="155"/>
      <c r="D101" s="156" t="s">
        <v>258</v>
      </c>
      <c r="E101" s="157"/>
      <c r="F101" s="157"/>
      <c r="G101" s="157"/>
      <c r="H101" s="157"/>
      <c r="I101" s="157"/>
      <c r="J101" s="158">
        <f>J198</f>
        <v>0</v>
      </c>
      <c r="K101" s="155"/>
      <c r="L101" s="159"/>
    </row>
    <row r="102" spans="2:12" s="10" customFormat="1" ht="19.899999999999999" customHeight="1">
      <c r="B102" s="154"/>
      <c r="C102" s="155"/>
      <c r="D102" s="156" t="s">
        <v>259</v>
      </c>
      <c r="E102" s="157"/>
      <c r="F102" s="157"/>
      <c r="G102" s="157"/>
      <c r="H102" s="157"/>
      <c r="I102" s="157"/>
      <c r="J102" s="158">
        <f>J213</f>
        <v>0</v>
      </c>
      <c r="K102" s="155"/>
      <c r="L102" s="159"/>
    </row>
    <row r="103" spans="2:12" s="10" customFormat="1" ht="19.899999999999999" customHeight="1">
      <c r="B103" s="154"/>
      <c r="C103" s="155"/>
      <c r="D103" s="156" t="s">
        <v>260</v>
      </c>
      <c r="E103" s="157"/>
      <c r="F103" s="157"/>
      <c r="G103" s="157"/>
      <c r="H103" s="157"/>
      <c r="I103" s="157"/>
      <c r="J103" s="158">
        <f>J219</f>
        <v>0</v>
      </c>
      <c r="K103" s="155"/>
      <c r="L103" s="159"/>
    </row>
    <row r="104" spans="2:12" s="10" customFormat="1" ht="19.899999999999999" customHeight="1">
      <c r="B104" s="154"/>
      <c r="C104" s="155"/>
      <c r="D104" s="156" t="s">
        <v>100</v>
      </c>
      <c r="E104" s="157"/>
      <c r="F104" s="157"/>
      <c r="G104" s="157"/>
      <c r="H104" s="157"/>
      <c r="I104" s="157"/>
      <c r="J104" s="158">
        <f>J251</f>
        <v>0</v>
      </c>
      <c r="K104" s="155"/>
      <c r="L104" s="159"/>
    </row>
    <row r="105" spans="2:12" s="10" customFormat="1" ht="19.899999999999999" customHeight="1">
      <c r="B105" s="154"/>
      <c r="C105" s="155"/>
      <c r="D105" s="156" t="s">
        <v>261</v>
      </c>
      <c r="E105" s="157"/>
      <c r="F105" s="157"/>
      <c r="G105" s="157"/>
      <c r="H105" s="157"/>
      <c r="I105" s="157"/>
      <c r="J105" s="158">
        <f>J261</f>
        <v>0</v>
      </c>
      <c r="K105" s="155"/>
      <c r="L105" s="159"/>
    </row>
    <row r="106" spans="2:12" s="9" customFormat="1" ht="25" customHeight="1">
      <c r="B106" s="148"/>
      <c r="C106" s="149"/>
      <c r="D106" s="150" t="s">
        <v>102</v>
      </c>
      <c r="E106" s="151"/>
      <c r="F106" s="151"/>
      <c r="G106" s="151"/>
      <c r="H106" s="151"/>
      <c r="I106" s="151"/>
      <c r="J106" s="152">
        <f>J263</f>
        <v>0</v>
      </c>
      <c r="K106" s="149"/>
      <c r="L106" s="153"/>
    </row>
    <row r="107" spans="2:12" s="10" customFormat="1" ht="19.899999999999999" customHeight="1">
      <c r="B107" s="154"/>
      <c r="C107" s="155"/>
      <c r="D107" s="156" t="s">
        <v>262</v>
      </c>
      <c r="E107" s="157"/>
      <c r="F107" s="157"/>
      <c r="G107" s="157"/>
      <c r="H107" s="157"/>
      <c r="I107" s="157"/>
      <c r="J107" s="158">
        <f>J264</f>
        <v>0</v>
      </c>
      <c r="K107" s="155"/>
      <c r="L107" s="159"/>
    </row>
    <row r="108" spans="2:12" s="10" customFormat="1" ht="19.899999999999999" customHeight="1">
      <c r="B108" s="154"/>
      <c r="C108" s="155"/>
      <c r="D108" s="156" t="s">
        <v>263</v>
      </c>
      <c r="E108" s="157"/>
      <c r="F108" s="157"/>
      <c r="G108" s="157"/>
      <c r="H108" s="157"/>
      <c r="I108" s="157"/>
      <c r="J108" s="158">
        <f>J276</f>
        <v>0</v>
      </c>
      <c r="K108" s="155"/>
      <c r="L108" s="159"/>
    </row>
    <row r="109" spans="2:12" s="10" customFormat="1" ht="19.899999999999999" customHeight="1">
      <c r="B109" s="154"/>
      <c r="C109" s="155"/>
      <c r="D109" s="156" t="s">
        <v>264</v>
      </c>
      <c r="E109" s="157"/>
      <c r="F109" s="157"/>
      <c r="G109" s="157"/>
      <c r="H109" s="157"/>
      <c r="I109" s="157"/>
      <c r="J109" s="158">
        <f>J292</f>
        <v>0</v>
      </c>
      <c r="K109" s="155"/>
      <c r="L109" s="159"/>
    </row>
    <row r="110" spans="2:12" s="10" customFormat="1" ht="19.899999999999999" customHeight="1">
      <c r="B110" s="154"/>
      <c r="C110" s="155"/>
      <c r="D110" s="156" t="s">
        <v>104</v>
      </c>
      <c r="E110" s="157"/>
      <c r="F110" s="157"/>
      <c r="G110" s="157"/>
      <c r="H110" s="157"/>
      <c r="I110" s="157"/>
      <c r="J110" s="158">
        <f>J299</f>
        <v>0</v>
      </c>
      <c r="K110" s="155"/>
      <c r="L110" s="159"/>
    </row>
    <row r="111" spans="2:12" s="10" customFormat="1" ht="19.899999999999999" customHeight="1">
      <c r="B111" s="154"/>
      <c r="C111" s="155"/>
      <c r="D111" s="156" t="s">
        <v>265</v>
      </c>
      <c r="E111" s="157"/>
      <c r="F111" s="157"/>
      <c r="G111" s="157"/>
      <c r="H111" s="157"/>
      <c r="I111" s="157"/>
      <c r="J111" s="158">
        <f>J315</f>
        <v>0</v>
      </c>
      <c r="K111" s="155"/>
      <c r="L111" s="159"/>
    </row>
    <row r="112" spans="2:12" s="10" customFormat="1" ht="19.899999999999999" customHeight="1">
      <c r="B112" s="154"/>
      <c r="C112" s="155"/>
      <c r="D112" s="156" t="s">
        <v>266</v>
      </c>
      <c r="E112" s="157"/>
      <c r="F112" s="157"/>
      <c r="G112" s="157"/>
      <c r="H112" s="157"/>
      <c r="I112" s="157"/>
      <c r="J112" s="158">
        <f>J320</f>
        <v>0</v>
      </c>
      <c r="K112" s="155"/>
      <c r="L112" s="159"/>
    </row>
    <row r="113" spans="1:31" s="10" customFormat="1" ht="19.899999999999999" customHeight="1">
      <c r="B113" s="154"/>
      <c r="C113" s="155"/>
      <c r="D113" s="156" t="s">
        <v>105</v>
      </c>
      <c r="E113" s="157"/>
      <c r="F113" s="157"/>
      <c r="G113" s="157"/>
      <c r="H113" s="157"/>
      <c r="I113" s="157"/>
      <c r="J113" s="158">
        <f>J340</f>
        <v>0</v>
      </c>
      <c r="K113" s="155"/>
      <c r="L113" s="159"/>
    </row>
    <row r="114" spans="1:31" s="10" customFormat="1" ht="19.899999999999999" customHeight="1">
      <c r="B114" s="154"/>
      <c r="C114" s="155"/>
      <c r="D114" s="156" t="s">
        <v>267</v>
      </c>
      <c r="E114" s="157"/>
      <c r="F114" s="157"/>
      <c r="G114" s="157"/>
      <c r="H114" s="157"/>
      <c r="I114" s="157"/>
      <c r="J114" s="158">
        <f>J346</f>
        <v>0</v>
      </c>
      <c r="K114" s="155"/>
      <c r="L114" s="159"/>
    </row>
    <row r="115" spans="1:31" s="10" customFormat="1" ht="19.899999999999999" customHeight="1">
      <c r="B115" s="154"/>
      <c r="C115" s="155"/>
      <c r="D115" s="156" t="s">
        <v>268</v>
      </c>
      <c r="E115" s="157"/>
      <c r="F115" s="157"/>
      <c r="G115" s="157"/>
      <c r="H115" s="157"/>
      <c r="I115" s="157"/>
      <c r="J115" s="158">
        <f>J352</f>
        <v>0</v>
      </c>
      <c r="K115" s="155"/>
      <c r="L115" s="159"/>
    </row>
    <row r="116" spans="1:31" s="9" customFormat="1" ht="25" customHeight="1">
      <c r="B116" s="148"/>
      <c r="C116" s="149"/>
      <c r="D116" s="150" t="s">
        <v>269</v>
      </c>
      <c r="E116" s="151"/>
      <c r="F116" s="151"/>
      <c r="G116" s="151"/>
      <c r="H116" s="151"/>
      <c r="I116" s="151"/>
      <c r="J116" s="152">
        <f>J355</f>
        <v>0</v>
      </c>
      <c r="K116" s="149"/>
      <c r="L116" s="153"/>
    </row>
    <row r="117" spans="1:31" s="10" customFormat="1" ht="19.899999999999999" customHeight="1">
      <c r="B117" s="154"/>
      <c r="C117" s="155"/>
      <c r="D117" s="156" t="s">
        <v>270</v>
      </c>
      <c r="E117" s="157"/>
      <c r="F117" s="157"/>
      <c r="G117" s="157"/>
      <c r="H117" s="157"/>
      <c r="I117" s="157"/>
      <c r="J117" s="158">
        <f>J356</f>
        <v>0</v>
      </c>
      <c r="K117" s="155"/>
      <c r="L117" s="159"/>
    </row>
    <row r="118" spans="1:31" s="9" customFormat="1" ht="25" customHeight="1">
      <c r="B118" s="148"/>
      <c r="C118" s="149"/>
      <c r="D118" s="150" t="s">
        <v>271</v>
      </c>
      <c r="E118" s="151"/>
      <c r="F118" s="151"/>
      <c r="G118" s="151"/>
      <c r="H118" s="151"/>
      <c r="I118" s="151"/>
      <c r="J118" s="152">
        <f>J391</f>
        <v>0</v>
      </c>
      <c r="K118" s="149"/>
      <c r="L118" s="153"/>
    </row>
    <row r="119" spans="1:31" s="10" customFormat="1" ht="19.899999999999999" customHeight="1">
      <c r="B119" s="154"/>
      <c r="C119" s="155"/>
      <c r="D119" s="156" t="s">
        <v>272</v>
      </c>
      <c r="E119" s="157"/>
      <c r="F119" s="157"/>
      <c r="G119" s="157"/>
      <c r="H119" s="157"/>
      <c r="I119" s="157"/>
      <c r="J119" s="158">
        <f>J392</f>
        <v>0</v>
      </c>
      <c r="K119" s="155"/>
      <c r="L119" s="159"/>
    </row>
    <row r="120" spans="1:31" s="10" customFormat="1" ht="19.899999999999999" customHeight="1">
      <c r="B120" s="154"/>
      <c r="C120" s="155"/>
      <c r="D120" s="156" t="s">
        <v>273</v>
      </c>
      <c r="E120" s="157"/>
      <c r="F120" s="157"/>
      <c r="G120" s="157"/>
      <c r="H120" s="157"/>
      <c r="I120" s="157"/>
      <c r="J120" s="158">
        <f>J394</f>
        <v>0</v>
      </c>
      <c r="K120" s="155"/>
      <c r="L120" s="159"/>
    </row>
    <row r="121" spans="1:31" s="2" customFormat="1" ht="21.7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7" customHeight="1">
      <c r="A122" s="3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7" customHeight="1">
      <c r="A126" s="35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5" customHeight="1">
      <c r="A127" s="35"/>
      <c r="B127" s="36"/>
      <c r="C127" s="24" t="s">
        <v>106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7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30" t="s">
        <v>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6.5" customHeight="1">
      <c r="A130" s="35"/>
      <c r="B130" s="36"/>
      <c r="C130" s="37"/>
      <c r="D130" s="37"/>
      <c r="E130" s="313" t="str">
        <f>E7</f>
        <v>Stavební úprav části objektu</v>
      </c>
      <c r="F130" s="314"/>
      <c r="G130" s="314"/>
      <c r="H130" s="314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30" t="s">
        <v>91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6.5" customHeight="1">
      <c r="A132" s="35"/>
      <c r="B132" s="36"/>
      <c r="C132" s="37"/>
      <c r="D132" s="37"/>
      <c r="E132" s="284" t="str">
        <f>E9</f>
        <v>B - Ostatní</v>
      </c>
      <c r="F132" s="315"/>
      <c r="G132" s="315"/>
      <c r="H132" s="315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7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2" customHeight="1">
      <c r="A134" s="35"/>
      <c r="B134" s="36"/>
      <c r="C134" s="30" t="s">
        <v>20</v>
      </c>
      <c r="D134" s="37"/>
      <c r="E134" s="37"/>
      <c r="F134" s="28" t="str">
        <f>F12</f>
        <v xml:space="preserve"> </v>
      </c>
      <c r="G134" s="37"/>
      <c r="H134" s="37"/>
      <c r="I134" s="30" t="s">
        <v>22</v>
      </c>
      <c r="J134" s="67" t="str">
        <f>IF(J12="","",J12)</f>
        <v>16. 1. 2023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7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5.15" customHeight="1">
      <c r="A136" s="35"/>
      <c r="B136" s="36"/>
      <c r="C136" s="30" t="s">
        <v>24</v>
      </c>
      <c r="D136" s="37"/>
      <c r="E136" s="37"/>
      <c r="F136" s="28" t="str">
        <f>E15</f>
        <v>Obec Roztoky, Roztoky č.p. 128, 270 23 Roztoky</v>
      </c>
      <c r="G136" s="37"/>
      <c r="H136" s="37"/>
      <c r="I136" s="30" t="s">
        <v>30</v>
      </c>
      <c r="J136" s="33" t="str">
        <f>E21</f>
        <v>Iva Kroupová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2" customFormat="1" ht="15.15" customHeight="1">
      <c r="A137" s="35"/>
      <c r="B137" s="36"/>
      <c r="C137" s="30" t="s">
        <v>28</v>
      </c>
      <c r="D137" s="37"/>
      <c r="E137" s="37"/>
      <c r="F137" s="28" t="str">
        <f>IF(E18="","",E18)</f>
        <v>Vyplň údaj</v>
      </c>
      <c r="G137" s="37"/>
      <c r="H137" s="37"/>
      <c r="I137" s="30" t="s">
        <v>33</v>
      </c>
      <c r="J137" s="33" t="str">
        <f>E24</f>
        <v>Lenka Jandová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2" customFormat="1" ht="10.2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5" s="11" customFormat="1" ht="29.25" customHeight="1">
      <c r="A139" s="160"/>
      <c r="B139" s="161"/>
      <c r="C139" s="162" t="s">
        <v>107</v>
      </c>
      <c r="D139" s="163" t="s">
        <v>61</v>
      </c>
      <c r="E139" s="163" t="s">
        <v>57</v>
      </c>
      <c r="F139" s="163" t="s">
        <v>58</v>
      </c>
      <c r="G139" s="163" t="s">
        <v>108</v>
      </c>
      <c r="H139" s="163" t="s">
        <v>109</v>
      </c>
      <c r="I139" s="163" t="s">
        <v>110</v>
      </c>
      <c r="J139" s="164" t="s">
        <v>95</v>
      </c>
      <c r="K139" s="165" t="s">
        <v>111</v>
      </c>
      <c r="L139" s="166"/>
      <c r="M139" s="76" t="s">
        <v>1</v>
      </c>
      <c r="N139" s="77" t="s">
        <v>40</v>
      </c>
      <c r="O139" s="77" t="s">
        <v>112</v>
      </c>
      <c r="P139" s="77" t="s">
        <v>113</v>
      </c>
      <c r="Q139" s="77" t="s">
        <v>114</v>
      </c>
      <c r="R139" s="77" t="s">
        <v>115</v>
      </c>
      <c r="S139" s="77" t="s">
        <v>116</v>
      </c>
      <c r="T139" s="78" t="s">
        <v>117</v>
      </c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</row>
    <row r="140" spans="1:65" s="2" customFormat="1" ht="22.75" customHeight="1">
      <c r="A140" s="35"/>
      <c r="B140" s="36"/>
      <c r="C140" s="83" t="s">
        <v>118</v>
      </c>
      <c r="D140" s="37"/>
      <c r="E140" s="37"/>
      <c r="F140" s="37"/>
      <c r="G140" s="37"/>
      <c r="H140" s="37"/>
      <c r="I140" s="37"/>
      <c r="J140" s="167">
        <f>BK140</f>
        <v>0</v>
      </c>
      <c r="K140" s="37"/>
      <c r="L140" s="40"/>
      <c r="M140" s="79"/>
      <c r="N140" s="168"/>
      <c r="O140" s="80"/>
      <c r="P140" s="169">
        <f>P141+P263+P355+P391</f>
        <v>0</v>
      </c>
      <c r="Q140" s="80"/>
      <c r="R140" s="169">
        <f>R141+R263+R355+R391</f>
        <v>331.64900311000002</v>
      </c>
      <c r="S140" s="80"/>
      <c r="T140" s="170">
        <f>T141+T263+T355+T391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75</v>
      </c>
      <c r="AU140" s="18" t="s">
        <v>97</v>
      </c>
      <c r="BK140" s="171">
        <f>BK141+BK263+BK355+BK391</f>
        <v>0</v>
      </c>
    </row>
    <row r="141" spans="1:65" s="12" customFormat="1" ht="25.9" customHeight="1">
      <c r="B141" s="172"/>
      <c r="C141" s="173"/>
      <c r="D141" s="174" t="s">
        <v>75</v>
      </c>
      <c r="E141" s="175" t="s">
        <v>119</v>
      </c>
      <c r="F141" s="175" t="s">
        <v>120</v>
      </c>
      <c r="G141" s="173"/>
      <c r="H141" s="173"/>
      <c r="I141" s="176"/>
      <c r="J141" s="177">
        <f>BK141</f>
        <v>0</v>
      </c>
      <c r="K141" s="173"/>
      <c r="L141" s="178"/>
      <c r="M141" s="179"/>
      <c r="N141" s="180"/>
      <c r="O141" s="180"/>
      <c r="P141" s="181">
        <f>P142+P151+P168+P198+P213+P219+P251+P261</f>
        <v>0</v>
      </c>
      <c r="Q141" s="180"/>
      <c r="R141" s="181">
        <f>R142+R151+R168+R198+R213+R219+R251+R261</f>
        <v>322.75406331000005</v>
      </c>
      <c r="S141" s="180"/>
      <c r="T141" s="182">
        <f>T142+T151+T168+T198+T213+T219+T251+T261</f>
        <v>0</v>
      </c>
      <c r="AR141" s="183" t="s">
        <v>84</v>
      </c>
      <c r="AT141" s="184" t="s">
        <v>75</v>
      </c>
      <c r="AU141" s="184" t="s">
        <v>76</v>
      </c>
      <c r="AY141" s="183" t="s">
        <v>121</v>
      </c>
      <c r="BK141" s="185">
        <f>BK142+BK151+BK168+BK198+BK213+BK219+BK251+BK261</f>
        <v>0</v>
      </c>
    </row>
    <row r="142" spans="1:65" s="12" customFormat="1" ht="22.75" customHeight="1">
      <c r="B142" s="172"/>
      <c r="C142" s="173"/>
      <c r="D142" s="174" t="s">
        <v>75</v>
      </c>
      <c r="E142" s="186" t="s">
        <v>84</v>
      </c>
      <c r="F142" s="186" t="s">
        <v>122</v>
      </c>
      <c r="G142" s="173"/>
      <c r="H142" s="173"/>
      <c r="I142" s="176"/>
      <c r="J142" s="187">
        <f>BK142</f>
        <v>0</v>
      </c>
      <c r="K142" s="173"/>
      <c r="L142" s="178"/>
      <c r="M142" s="179"/>
      <c r="N142" s="180"/>
      <c r="O142" s="180"/>
      <c r="P142" s="181">
        <f>SUM(P143:P150)</f>
        <v>0</v>
      </c>
      <c r="Q142" s="180"/>
      <c r="R142" s="181">
        <f>SUM(R143:R150)</f>
        <v>0</v>
      </c>
      <c r="S142" s="180"/>
      <c r="T142" s="182">
        <f>SUM(T143:T150)</f>
        <v>0</v>
      </c>
      <c r="AR142" s="183" t="s">
        <v>84</v>
      </c>
      <c r="AT142" s="184" t="s">
        <v>75</v>
      </c>
      <c r="AU142" s="184" t="s">
        <v>84</v>
      </c>
      <c r="AY142" s="183" t="s">
        <v>121</v>
      </c>
      <c r="BK142" s="185">
        <f>SUM(BK143:BK150)</f>
        <v>0</v>
      </c>
    </row>
    <row r="143" spans="1:65" s="2" customFormat="1" ht="37.75" customHeight="1">
      <c r="A143" s="35"/>
      <c r="B143" s="36"/>
      <c r="C143" s="188" t="s">
        <v>84</v>
      </c>
      <c r="D143" s="188" t="s">
        <v>123</v>
      </c>
      <c r="E143" s="189" t="s">
        <v>274</v>
      </c>
      <c r="F143" s="190" t="s">
        <v>275</v>
      </c>
      <c r="G143" s="191" t="s">
        <v>133</v>
      </c>
      <c r="H143" s="192">
        <v>1.44</v>
      </c>
      <c r="I143" s="193"/>
      <c r="J143" s="194">
        <f>ROUND(I143*H143,2)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127</v>
      </c>
      <c r="AT143" s="200" t="s">
        <v>123</v>
      </c>
      <c r="AU143" s="200" t="s">
        <v>86</v>
      </c>
      <c r="AY143" s="18" t="s">
        <v>121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8" t="s">
        <v>84</v>
      </c>
      <c r="BK143" s="201">
        <f>ROUND(I143*H143,2)</f>
        <v>0</v>
      </c>
      <c r="BL143" s="18" t="s">
        <v>127</v>
      </c>
      <c r="BM143" s="200" t="s">
        <v>276</v>
      </c>
    </row>
    <row r="144" spans="1:65" s="13" customFormat="1" ht="10">
      <c r="B144" s="202"/>
      <c r="C144" s="203"/>
      <c r="D144" s="204" t="s">
        <v>135</v>
      </c>
      <c r="E144" s="205" t="s">
        <v>1</v>
      </c>
      <c r="F144" s="206" t="s">
        <v>277</v>
      </c>
      <c r="G144" s="203"/>
      <c r="H144" s="207">
        <v>1.44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135</v>
      </c>
      <c r="AU144" s="213" t="s">
        <v>86</v>
      </c>
      <c r="AV144" s="13" t="s">
        <v>86</v>
      </c>
      <c r="AW144" s="13" t="s">
        <v>32</v>
      </c>
      <c r="AX144" s="13" t="s">
        <v>84</v>
      </c>
      <c r="AY144" s="213" t="s">
        <v>121</v>
      </c>
    </row>
    <row r="145" spans="1:65" s="2" customFormat="1" ht="37.75" customHeight="1">
      <c r="A145" s="35"/>
      <c r="B145" s="36"/>
      <c r="C145" s="188" t="s">
        <v>86</v>
      </c>
      <c r="D145" s="188" t="s">
        <v>123</v>
      </c>
      <c r="E145" s="189" t="s">
        <v>278</v>
      </c>
      <c r="F145" s="190" t="s">
        <v>279</v>
      </c>
      <c r="G145" s="191" t="s">
        <v>133</v>
      </c>
      <c r="H145" s="192">
        <v>1.44</v>
      </c>
      <c r="I145" s="193"/>
      <c r="J145" s="194">
        <f>ROUND(I145*H145,2)</f>
        <v>0</v>
      </c>
      <c r="K145" s="195"/>
      <c r="L145" s="40"/>
      <c r="M145" s="196" t="s">
        <v>1</v>
      </c>
      <c r="N145" s="197" t="s">
        <v>41</v>
      </c>
      <c r="O145" s="72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127</v>
      </c>
      <c r="AT145" s="200" t="s">
        <v>123</v>
      </c>
      <c r="AU145" s="200" t="s">
        <v>86</v>
      </c>
      <c r="AY145" s="18" t="s">
        <v>121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8" t="s">
        <v>84</v>
      </c>
      <c r="BK145" s="201">
        <f>ROUND(I145*H145,2)</f>
        <v>0</v>
      </c>
      <c r="BL145" s="18" t="s">
        <v>127</v>
      </c>
      <c r="BM145" s="200" t="s">
        <v>280</v>
      </c>
    </row>
    <row r="146" spans="1:65" s="2" customFormat="1" ht="37.75" customHeight="1">
      <c r="A146" s="35"/>
      <c r="B146" s="36"/>
      <c r="C146" s="188" t="s">
        <v>140</v>
      </c>
      <c r="D146" s="188" t="s">
        <v>123</v>
      </c>
      <c r="E146" s="189" t="s">
        <v>281</v>
      </c>
      <c r="F146" s="190" t="s">
        <v>282</v>
      </c>
      <c r="G146" s="191" t="s">
        <v>133</v>
      </c>
      <c r="H146" s="192">
        <v>1.44</v>
      </c>
      <c r="I146" s="193"/>
      <c r="J146" s="194">
        <f>ROUND(I146*H146,2)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127</v>
      </c>
      <c r="AT146" s="200" t="s">
        <v>123</v>
      </c>
      <c r="AU146" s="200" t="s">
        <v>86</v>
      </c>
      <c r="AY146" s="18" t="s">
        <v>121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8" t="s">
        <v>84</v>
      </c>
      <c r="BK146" s="201">
        <f>ROUND(I146*H146,2)</f>
        <v>0</v>
      </c>
      <c r="BL146" s="18" t="s">
        <v>127</v>
      </c>
      <c r="BM146" s="200" t="s">
        <v>283</v>
      </c>
    </row>
    <row r="147" spans="1:65" s="2" customFormat="1" ht="24.15" customHeight="1">
      <c r="A147" s="35"/>
      <c r="B147" s="36"/>
      <c r="C147" s="188" t="s">
        <v>127</v>
      </c>
      <c r="D147" s="188" t="s">
        <v>123</v>
      </c>
      <c r="E147" s="189" t="s">
        <v>284</v>
      </c>
      <c r="F147" s="190" t="s">
        <v>285</v>
      </c>
      <c r="G147" s="191" t="s">
        <v>133</v>
      </c>
      <c r="H147" s="192">
        <v>1.44</v>
      </c>
      <c r="I147" s="193"/>
      <c r="J147" s="194">
        <f>ROUND(I147*H147,2)</f>
        <v>0</v>
      </c>
      <c r="K147" s="195"/>
      <c r="L147" s="40"/>
      <c r="M147" s="196" t="s">
        <v>1</v>
      </c>
      <c r="N147" s="197" t="s">
        <v>41</v>
      </c>
      <c r="O147" s="72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127</v>
      </c>
      <c r="AT147" s="200" t="s">
        <v>123</v>
      </c>
      <c r="AU147" s="200" t="s">
        <v>86</v>
      </c>
      <c r="AY147" s="18" t="s">
        <v>121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8" t="s">
        <v>84</v>
      </c>
      <c r="BK147" s="201">
        <f>ROUND(I147*H147,2)</f>
        <v>0</v>
      </c>
      <c r="BL147" s="18" t="s">
        <v>127</v>
      </c>
      <c r="BM147" s="200" t="s">
        <v>286</v>
      </c>
    </row>
    <row r="148" spans="1:65" s="2" customFormat="1" ht="24.15" customHeight="1">
      <c r="A148" s="35"/>
      <c r="B148" s="36"/>
      <c r="C148" s="188" t="s">
        <v>154</v>
      </c>
      <c r="D148" s="188" t="s">
        <v>123</v>
      </c>
      <c r="E148" s="189" t="s">
        <v>287</v>
      </c>
      <c r="F148" s="190" t="s">
        <v>288</v>
      </c>
      <c r="G148" s="191" t="s">
        <v>206</v>
      </c>
      <c r="H148" s="192">
        <v>2.016</v>
      </c>
      <c r="I148" s="193"/>
      <c r="J148" s="194">
        <f>ROUND(I148*H148,2)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127</v>
      </c>
      <c r="AT148" s="200" t="s">
        <v>123</v>
      </c>
      <c r="AU148" s="200" t="s">
        <v>86</v>
      </c>
      <c r="AY148" s="18" t="s">
        <v>121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8" t="s">
        <v>84</v>
      </c>
      <c r="BK148" s="201">
        <f>ROUND(I148*H148,2)</f>
        <v>0</v>
      </c>
      <c r="BL148" s="18" t="s">
        <v>127</v>
      </c>
      <c r="BM148" s="200" t="s">
        <v>289</v>
      </c>
    </row>
    <row r="149" spans="1:65" s="13" customFormat="1" ht="10">
      <c r="B149" s="202"/>
      <c r="C149" s="203"/>
      <c r="D149" s="204" t="s">
        <v>135</v>
      </c>
      <c r="E149" s="203"/>
      <c r="F149" s="206" t="s">
        <v>290</v>
      </c>
      <c r="G149" s="203"/>
      <c r="H149" s="207">
        <v>2.016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135</v>
      </c>
      <c r="AU149" s="213" t="s">
        <v>86</v>
      </c>
      <c r="AV149" s="13" t="s">
        <v>86</v>
      </c>
      <c r="AW149" s="13" t="s">
        <v>4</v>
      </c>
      <c r="AX149" s="13" t="s">
        <v>84</v>
      </c>
      <c r="AY149" s="213" t="s">
        <v>121</v>
      </c>
    </row>
    <row r="150" spans="1:65" s="2" customFormat="1" ht="16.5" customHeight="1">
      <c r="A150" s="35"/>
      <c r="B150" s="36"/>
      <c r="C150" s="188" t="s">
        <v>160</v>
      </c>
      <c r="D150" s="188" t="s">
        <v>123</v>
      </c>
      <c r="E150" s="189" t="s">
        <v>291</v>
      </c>
      <c r="F150" s="190" t="s">
        <v>292</v>
      </c>
      <c r="G150" s="191" t="s">
        <v>133</v>
      </c>
      <c r="H150" s="192">
        <v>1.44</v>
      </c>
      <c r="I150" s="193"/>
      <c r="J150" s="194">
        <f>ROUND(I150*H150,2)</f>
        <v>0</v>
      </c>
      <c r="K150" s="195"/>
      <c r="L150" s="40"/>
      <c r="M150" s="196" t="s">
        <v>1</v>
      </c>
      <c r="N150" s="197" t="s">
        <v>41</v>
      </c>
      <c r="O150" s="7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127</v>
      </c>
      <c r="AT150" s="200" t="s">
        <v>123</v>
      </c>
      <c r="AU150" s="200" t="s">
        <v>86</v>
      </c>
      <c r="AY150" s="18" t="s">
        <v>121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8" t="s">
        <v>84</v>
      </c>
      <c r="BK150" s="201">
        <f>ROUND(I150*H150,2)</f>
        <v>0</v>
      </c>
      <c r="BL150" s="18" t="s">
        <v>127</v>
      </c>
      <c r="BM150" s="200" t="s">
        <v>293</v>
      </c>
    </row>
    <row r="151" spans="1:65" s="12" customFormat="1" ht="22.75" customHeight="1">
      <c r="B151" s="172"/>
      <c r="C151" s="173"/>
      <c r="D151" s="174" t="s">
        <v>75</v>
      </c>
      <c r="E151" s="186" t="s">
        <v>86</v>
      </c>
      <c r="F151" s="186" t="s">
        <v>294</v>
      </c>
      <c r="G151" s="173"/>
      <c r="H151" s="173"/>
      <c r="I151" s="176"/>
      <c r="J151" s="187">
        <f>BK151</f>
        <v>0</v>
      </c>
      <c r="K151" s="173"/>
      <c r="L151" s="178"/>
      <c r="M151" s="179"/>
      <c r="N151" s="180"/>
      <c r="O151" s="180"/>
      <c r="P151" s="181">
        <f>SUM(P152:P167)</f>
        <v>0</v>
      </c>
      <c r="Q151" s="180"/>
      <c r="R151" s="181">
        <f>SUM(R152:R167)</f>
        <v>223.84203600000001</v>
      </c>
      <c r="S151" s="180"/>
      <c r="T151" s="182">
        <f>SUM(T152:T167)</f>
        <v>0</v>
      </c>
      <c r="AR151" s="183" t="s">
        <v>84</v>
      </c>
      <c r="AT151" s="184" t="s">
        <v>75</v>
      </c>
      <c r="AU151" s="184" t="s">
        <v>84</v>
      </c>
      <c r="AY151" s="183" t="s">
        <v>121</v>
      </c>
      <c r="BK151" s="185">
        <f>SUM(BK152:BK167)</f>
        <v>0</v>
      </c>
    </row>
    <row r="152" spans="1:65" s="2" customFormat="1" ht="24.15" customHeight="1">
      <c r="A152" s="35"/>
      <c r="B152" s="36"/>
      <c r="C152" s="188" t="s">
        <v>167</v>
      </c>
      <c r="D152" s="188" t="s">
        <v>123</v>
      </c>
      <c r="E152" s="189" t="s">
        <v>295</v>
      </c>
      <c r="F152" s="190" t="s">
        <v>296</v>
      </c>
      <c r="G152" s="191" t="s">
        <v>133</v>
      </c>
      <c r="H152" s="192">
        <v>37.222999999999999</v>
      </c>
      <c r="I152" s="193"/>
      <c r="J152" s="194">
        <f>ROUND(I152*H152,2)</f>
        <v>0</v>
      </c>
      <c r="K152" s="195"/>
      <c r="L152" s="40"/>
      <c r="M152" s="196" t="s">
        <v>1</v>
      </c>
      <c r="N152" s="197" t="s">
        <v>41</v>
      </c>
      <c r="O152" s="72"/>
      <c r="P152" s="198">
        <f>O152*H152</f>
        <v>0</v>
      </c>
      <c r="Q152" s="198">
        <v>2.16</v>
      </c>
      <c r="R152" s="198">
        <f>Q152*H152</f>
        <v>80.401679999999999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127</v>
      </c>
      <c r="AT152" s="200" t="s">
        <v>123</v>
      </c>
      <c r="AU152" s="200" t="s">
        <v>86</v>
      </c>
      <c r="AY152" s="18" t="s">
        <v>121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8" t="s">
        <v>84</v>
      </c>
      <c r="BK152" s="201">
        <f>ROUND(I152*H152,2)</f>
        <v>0</v>
      </c>
      <c r="BL152" s="18" t="s">
        <v>127</v>
      </c>
      <c r="BM152" s="200" t="s">
        <v>297</v>
      </c>
    </row>
    <row r="153" spans="1:65" s="16" customFormat="1" ht="10">
      <c r="B153" s="236"/>
      <c r="C153" s="237"/>
      <c r="D153" s="204" t="s">
        <v>135</v>
      </c>
      <c r="E153" s="238" t="s">
        <v>1</v>
      </c>
      <c r="F153" s="239" t="s">
        <v>298</v>
      </c>
      <c r="G153" s="237"/>
      <c r="H153" s="238" t="s">
        <v>1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135</v>
      </c>
      <c r="AU153" s="245" t="s">
        <v>86</v>
      </c>
      <c r="AV153" s="16" t="s">
        <v>84</v>
      </c>
      <c r="AW153" s="16" t="s">
        <v>32</v>
      </c>
      <c r="AX153" s="16" t="s">
        <v>76</v>
      </c>
      <c r="AY153" s="245" t="s">
        <v>121</v>
      </c>
    </row>
    <row r="154" spans="1:65" s="13" customFormat="1" ht="10">
      <c r="B154" s="202"/>
      <c r="C154" s="203"/>
      <c r="D154" s="204" t="s">
        <v>135</v>
      </c>
      <c r="E154" s="205" t="s">
        <v>1</v>
      </c>
      <c r="F154" s="206" t="s">
        <v>299</v>
      </c>
      <c r="G154" s="203"/>
      <c r="H154" s="207">
        <v>37.222999999999999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86</v>
      </c>
      <c r="AV154" s="13" t="s">
        <v>86</v>
      </c>
      <c r="AW154" s="13" t="s">
        <v>32</v>
      </c>
      <c r="AX154" s="13" t="s">
        <v>84</v>
      </c>
      <c r="AY154" s="213" t="s">
        <v>121</v>
      </c>
    </row>
    <row r="155" spans="1:65" s="2" customFormat="1" ht="24.15" customHeight="1">
      <c r="A155" s="35"/>
      <c r="B155" s="36"/>
      <c r="C155" s="188" t="s">
        <v>172</v>
      </c>
      <c r="D155" s="188" t="s">
        <v>123</v>
      </c>
      <c r="E155" s="189" t="s">
        <v>300</v>
      </c>
      <c r="F155" s="190" t="s">
        <v>301</v>
      </c>
      <c r="G155" s="191" t="s">
        <v>133</v>
      </c>
      <c r="H155" s="192">
        <v>64.301000000000002</v>
      </c>
      <c r="I155" s="193"/>
      <c r="J155" s="194">
        <f>ROUND(I155*H155,2)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2.16</v>
      </c>
      <c r="R155" s="198">
        <f>Q155*H155</f>
        <v>138.89016000000001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127</v>
      </c>
      <c r="AT155" s="200" t="s">
        <v>123</v>
      </c>
      <c r="AU155" s="200" t="s">
        <v>86</v>
      </c>
      <c r="AY155" s="18" t="s">
        <v>121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8" t="s">
        <v>84</v>
      </c>
      <c r="BK155" s="201">
        <f>ROUND(I155*H155,2)</f>
        <v>0</v>
      </c>
      <c r="BL155" s="18" t="s">
        <v>127</v>
      </c>
      <c r="BM155" s="200" t="s">
        <v>302</v>
      </c>
    </row>
    <row r="156" spans="1:65" s="13" customFormat="1" ht="10">
      <c r="B156" s="202"/>
      <c r="C156" s="203"/>
      <c r="D156" s="204" t="s">
        <v>135</v>
      </c>
      <c r="E156" s="205" t="s">
        <v>1</v>
      </c>
      <c r="F156" s="206" t="s">
        <v>303</v>
      </c>
      <c r="G156" s="203"/>
      <c r="H156" s="207">
        <v>5.0960000000000001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135</v>
      </c>
      <c r="AU156" s="213" t="s">
        <v>86</v>
      </c>
      <c r="AV156" s="13" t="s">
        <v>86</v>
      </c>
      <c r="AW156" s="13" t="s">
        <v>32</v>
      </c>
      <c r="AX156" s="13" t="s">
        <v>76</v>
      </c>
      <c r="AY156" s="213" t="s">
        <v>121</v>
      </c>
    </row>
    <row r="157" spans="1:65" s="13" customFormat="1" ht="10">
      <c r="B157" s="202"/>
      <c r="C157" s="203"/>
      <c r="D157" s="204" t="s">
        <v>135</v>
      </c>
      <c r="E157" s="205" t="s">
        <v>1</v>
      </c>
      <c r="F157" s="206" t="s">
        <v>304</v>
      </c>
      <c r="G157" s="203"/>
      <c r="H157" s="207">
        <v>22.08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135</v>
      </c>
      <c r="AU157" s="213" t="s">
        <v>86</v>
      </c>
      <c r="AV157" s="13" t="s">
        <v>86</v>
      </c>
      <c r="AW157" s="13" t="s">
        <v>32</v>
      </c>
      <c r="AX157" s="13" t="s">
        <v>76</v>
      </c>
      <c r="AY157" s="213" t="s">
        <v>121</v>
      </c>
    </row>
    <row r="158" spans="1:65" s="13" customFormat="1" ht="10">
      <c r="B158" s="202"/>
      <c r="C158" s="203"/>
      <c r="D158" s="204" t="s">
        <v>135</v>
      </c>
      <c r="E158" s="205" t="s">
        <v>1</v>
      </c>
      <c r="F158" s="206" t="s">
        <v>305</v>
      </c>
      <c r="G158" s="203"/>
      <c r="H158" s="207">
        <v>3.7440000000000002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86</v>
      </c>
      <c r="AV158" s="13" t="s">
        <v>86</v>
      </c>
      <c r="AW158" s="13" t="s">
        <v>32</v>
      </c>
      <c r="AX158" s="13" t="s">
        <v>76</v>
      </c>
      <c r="AY158" s="213" t="s">
        <v>121</v>
      </c>
    </row>
    <row r="159" spans="1:65" s="13" customFormat="1" ht="10">
      <c r="B159" s="202"/>
      <c r="C159" s="203"/>
      <c r="D159" s="204" t="s">
        <v>135</v>
      </c>
      <c r="E159" s="205" t="s">
        <v>1</v>
      </c>
      <c r="F159" s="206" t="s">
        <v>306</v>
      </c>
      <c r="G159" s="203"/>
      <c r="H159" s="207">
        <v>21.73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135</v>
      </c>
      <c r="AU159" s="213" t="s">
        <v>86</v>
      </c>
      <c r="AV159" s="13" t="s">
        <v>86</v>
      </c>
      <c r="AW159" s="13" t="s">
        <v>32</v>
      </c>
      <c r="AX159" s="13" t="s">
        <v>76</v>
      </c>
      <c r="AY159" s="213" t="s">
        <v>121</v>
      </c>
    </row>
    <row r="160" spans="1:65" s="13" customFormat="1" ht="10">
      <c r="B160" s="202"/>
      <c r="C160" s="203"/>
      <c r="D160" s="204" t="s">
        <v>135</v>
      </c>
      <c r="E160" s="205" t="s">
        <v>1</v>
      </c>
      <c r="F160" s="206" t="s">
        <v>307</v>
      </c>
      <c r="G160" s="203"/>
      <c r="H160" s="207">
        <v>0.35099999999999998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135</v>
      </c>
      <c r="AU160" s="213" t="s">
        <v>86</v>
      </c>
      <c r="AV160" s="13" t="s">
        <v>86</v>
      </c>
      <c r="AW160" s="13" t="s">
        <v>32</v>
      </c>
      <c r="AX160" s="13" t="s">
        <v>76</v>
      </c>
      <c r="AY160" s="213" t="s">
        <v>121</v>
      </c>
    </row>
    <row r="161" spans="1:65" s="13" customFormat="1" ht="10">
      <c r="B161" s="202"/>
      <c r="C161" s="203"/>
      <c r="D161" s="204" t="s">
        <v>135</v>
      </c>
      <c r="E161" s="205" t="s">
        <v>1</v>
      </c>
      <c r="F161" s="206" t="s">
        <v>308</v>
      </c>
      <c r="G161" s="203"/>
      <c r="H161" s="207">
        <v>0.16900000000000001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135</v>
      </c>
      <c r="AU161" s="213" t="s">
        <v>86</v>
      </c>
      <c r="AV161" s="13" t="s">
        <v>86</v>
      </c>
      <c r="AW161" s="13" t="s">
        <v>32</v>
      </c>
      <c r="AX161" s="13" t="s">
        <v>76</v>
      </c>
      <c r="AY161" s="213" t="s">
        <v>121</v>
      </c>
    </row>
    <row r="162" spans="1:65" s="13" customFormat="1" ht="10">
      <c r="B162" s="202"/>
      <c r="C162" s="203"/>
      <c r="D162" s="204" t="s">
        <v>135</v>
      </c>
      <c r="E162" s="205" t="s">
        <v>1</v>
      </c>
      <c r="F162" s="206" t="s">
        <v>309</v>
      </c>
      <c r="G162" s="203"/>
      <c r="H162" s="207">
        <v>4.7610000000000001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86</v>
      </c>
      <c r="AV162" s="13" t="s">
        <v>86</v>
      </c>
      <c r="AW162" s="13" t="s">
        <v>32</v>
      </c>
      <c r="AX162" s="13" t="s">
        <v>76</v>
      </c>
      <c r="AY162" s="213" t="s">
        <v>121</v>
      </c>
    </row>
    <row r="163" spans="1:65" s="13" customFormat="1" ht="10">
      <c r="B163" s="202"/>
      <c r="C163" s="203"/>
      <c r="D163" s="204" t="s">
        <v>135</v>
      </c>
      <c r="E163" s="205" t="s">
        <v>1</v>
      </c>
      <c r="F163" s="206" t="s">
        <v>310</v>
      </c>
      <c r="G163" s="203"/>
      <c r="H163" s="207">
        <v>6.37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135</v>
      </c>
      <c r="AU163" s="213" t="s">
        <v>86</v>
      </c>
      <c r="AV163" s="13" t="s">
        <v>86</v>
      </c>
      <c r="AW163" s="13" t="s">
        <v>32</v>
      </c>
      <c r="AX163" s="13" t="s">
        <v>76</v>
      </c>
      <c r="AY163" s="213" t="s">
        <v>121</v>
      </c>
    </row>
    <row r="164" spans="1:65" s="15" customFormat="1" ht="10">
      <c r="B164" s="225"/>
      <c r="C164" s="226"/>
      <c r="D164" s="204" t="s">
        <v>135</v>
      </c>
      <c r="E164" s="227" t="s">
        <v>1</v>
      </c>
      <c r="F164" s="228" t="s">
        <v>143</v>
      </c>
      <c r="G164" s="226"/>
      <c r="H164" s="229">
        <v>64.301000000000002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135</v>
      </c>
      <c r="AU164" s="235" t="s">
        <v>86</v>
      </c>
      <c r="AV164" s="15" t="s">
        <v>127</v>
      </c>
      <c r="AW164" s="15" t="s">
        <v>32</v>
      </c>
      <c r="AX164" s="15" t="s">
        <v>84</v>
      </c>
      <c r="AY164" s="235" t="s">
        <v>121</v>
      </c>
    </row>
    <row r="165" spans="1:65" s="2" customFormat="1" ht="16.5" customHeight="1">
      <c r="A165" s="35"/>
      <c r="B165" s="36"/>
      <c r="C165" s="188" t="s">
        <v>129</v>
      </c>
      <c r="D165" s="188" t="s">
        <v>123</v>
      </c>
      <c r="E165" s="189" t="s">
        <v>311</v>
      </c>
      <c r="F165" s="190" t="s">
        <v>312</v>
      </c>
      <c r="G165" s="191" t="s">
        <v>133</v>
      </c>
      <c r="H165" s="192">
        <v>1.44</v>
      </c>
      <c r="I165" s="193"/>
      <c r="J165" s="194">
        <f>ROUND(I165*H165,2)</f>
        <v>0</v>
      </c>
      <c r="K165" s="195"/>
      <c r="L165" s="40"/>
      <c r="M165" s="196" t="s">
        <v>1</v>
      </c>
      <c r="N165" s="197" t="s">
        <v>41</v>
      </c>
      <c r="O165" s="72"/>
      <c r="P165" s="198">
        <f>O165*H165</f>
        <v>0</v>
      </c>
      <c r="Q165" s="198">
        <v>2.5018699999999998</v>
      </c>
      <c r="R165" s="198">
        <f>Q165*H165</f>
        <v>3.6026927999999998</v>
      </c>
      <c r="S165" s="198">
        <v>0</v>
      </c>
      <c r="T165" s="19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127</v>
      </c>
      <c r="AT165" s="200" t="s">
        <v>123</v>
      </c>
      <c r="AU165" s="200" t="s">
        <v>86</v>
      </c>
      <c r="AY165" s="18" t="s">
        <v>121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8" t="s">
        <v>84</v>
      </c>
      <c r="BK165" s="201">
        <f>ROUND(I165*H165,2)</f>
        <v>0</v>
      </c>
      <c r="BL165" s="18" t="s">
        <v>127</v>
      </c>
      <c r="BM165" s="200" t="s">
        <v>313</v>
      </c>
    </row>
    <row r="166" spans="1:65" s="2" customFormat="1" ht="33" customHeight="1">
      <c r="A166" s="35"/>
      <c r="B166" s="36"/>
      <c r="C166" s="188" t="s">
        <v>179</v>
      </c>
      <c r="D166" s="188" t="s">
        <v>123</v>
      </c>
      <c r="E166" s="189" t="s">
        <v>314</v>
      </c>
      <c r="F166" s="190" t="s">
        <v>315</v>
      </c>
      <c r="G166" s="191" t="s">
        <v>126</v>
      </c>
      <c r="H166" s="192">
        <v>0.78400000000000003</v>
      </c>
      <c r="I166" s="193"/>
      <c r="J166" s="194">
        <f>ROUND(I166*H166,2)</f>
        <v>0</v>
      </c>
      <c r="K166" s="195"/>
      <c r="L166" s="40"/>
      <c r="M166" s="196" t="s">
        <v>1</v>
      </c>
      <c r="N166" s="197" t="s">
        <v>41</v>
      </c>
      <c r="O166" s="72"/>
      <c r="P166" s="198">
        <f>O166*H166</f>
        <v>0</v>
      </c>
      <c r="Q166" s="198">
        <v>1.20855</v>
      </c>
      <c r="R166" s="198">
        <f>Q166*H166</f>
        <v>0.9475032000000001</v>
      </c>
      <c r="S166" s="198">
        <v>0</v>
      </c>
      <c r="T166" s="19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127</v>
      </c>
      <c r="AT166" s="200" t="s">
        <v>123</v>
      </c>
      <c r="AU166" s="200" t="s">
        <v>86</v>
      </c>
      <c r="AY166" s="18" t="s">
        <v>121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8" t="s">
        <v>84</v>
      </c>
      <c r="BK166" s="201">
        <f>ROUND(I166*H166,2)</f>
        <v>0</v>
      </c>
      <c r="BL166" s="18" t="s">
        <v>127</v>
      </c>
      <c r="BM166" s="200" t="s">
        <v>316</v>
      </c>
    </row>
    <row r="167" spans="1:65" s="13" customFormat="1" ht="10">
      <c r="B167" s="202"/>
      <c r="C167" s="203"/>
      <c r="D167" s="204" t="s">
        <v>135</v>
      </c>
      <c r="E167" s="205" t="s">
        <v>1</v>
      </c>
      <c r="F167" s="206" t="s">
        <v>317</v>
      </c>
      <c r="G167" s="203"/>
      <c r="H167" s="207">
        <v>0.78400000000000003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135</v>
      </c>
      <c r="AU167" s="213" t="s">
        <v>86</v>
      </c>
      <c r="AV167" s="13" t="s">
        <v>86</v>
      </c>
      <c r="AW167" s="13" t="s">
        <v>32</v>
      </c>
      <c r="AX167" s="13" t="s">
        <v>84</v>
      </c>
      <c r="AY167" s="213" t="s">
        <v>121</v>
      </c>
    </row>
    <row r="168" spans="1:65" s="12" customFormat="1" ht="22.75" customHeight="1">
      <c r="B168" s="172"/>
      <c r="C168" s="173"/>
      <c r="D168" s="174" t="s">
        <v>75</v>
      </c>
      <c r="E168" s="186" t="s">
        <v>140</v>
      </c>
      <c r="F168" s="186" t="s">
        <v>318</v>
      </c>
      <c r="G168" s="173"/>
      <c r="H168" s="173"/>
      <c r="I168" s="176"/>
      <c r="J168" s="187">
        <f>BK168</f>
        <v>0</v>
      </c>
      <c r="K168" s="173"/>
      <c r="L168" s="178"/>
      <c r="M168" s="179"/>
      <c r="N168" s="180"/>
      <c r="O168" s="180"/>
      <c r="P168" s="181">
        <f>SUM(P169:P197)</f>
        <v>0</v>
      </c>
      <c r="Q168" s="180"/>
      <c r="R168" s="181">
        <f>SUM(R169:R197)</f>
        <v>23.53322137</v>
      </c>
      <c r="S168" s="180"/>
      <c r="T168" s="182">
        <f>SUM(T169:T197)</f>
        <v>0</v>
      </c>
      <c r="AR168" s="183" t="s">
        <v>84</v>
      </c>
      <c r="AT168" s="184" t="s">
        <v>75</v>
      </c>
      <c r="AU168" s="184" t="s">
        <v>84</v>
      </c>
      <c r="AY168" s="183" t="s">
        <v>121</v>
      </c>
      <c r="BK168" s="185">
        <f>SUM(BK169:BK197)</f>
        <v>0</v>
      </c>
    </row>
    <row r="169" spans="1:65" s="2" customFormat="1" ht="33" customHeight="1">
      <c r="A169" s="35"/>
      <c r="B169" s="36"/>
      <c r="C169" s="188" t="s">
        <v>185</v>
      </c>
      <c r="D169" s="188" t="s">
        <v>123</v>
      </c>
      <c r="E169" s="189" t="s">
        <v>319</v>
      </c>
      <c r="F169" s="190" t="s">
        <v>320</v>
      </c>
      <c r="G169" s="191" t="s">
        <v>133</v>
      </c>
      <c r="H169" s="192">
        <v>5.2140000000000004</v>
      </c>
      <c r="I169" s="193"/>
      <c r="J169" s="194">
        <f>ROUND(I169*H169,2)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1.3271500000000001</v>
      </c>
      <c r="R169" s="198">
        <f>Q169*H169</f>
        <v>6.9197601000000004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127</v>
      </c>
      <c r="AT169" s="200" t="s">
        <v>123</v>
      </c>
      <c r="AU169" s="200" t="s">
        <v>86</v>
      </c>
      <c r="AY169" s="18" t="s">
        <v>121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8" t="s">
        <v>84</v>
      </c>
      <c r="BK169" s="201">
        <f>ROUND(I169*H169,2)</f>
        <v>0</v>
      </c>
      <c r="BL169" s="18" t="s">
        <v>127</v>
      </c>
      <c r="BM169" s="200" t="s">
        <v>321</v>
      </c>
    </row>
    <row r="170" spans="1:65" s="13" customFormat="1" ht="10">
      <c r="B170" s="202"/>
      <c r="C170" s="203"/>
      <c r="D170" s="204" t="s">
        <v>135</v>
      </c>
      <c r="E170" s="205" t="s">
        <v>1</v>
      </c>
      <c r="F170" s="206" t="s">
        <v>322</v>
      </c>
      <c r="G170" s="203"/>
      <c r="H170" s="207">
        <v>2.2949999999999999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135</v>
      </c>
      <c r="AU170" s="213" t="s">
        <v>86</v>
      </c>
      <c r="AV170" s="13" t="s">
        <v>86</v>
      </c>
      <c r="AW170" s="13" t="s">
        <v>32</v>
      </c>
      <c r="AX170" s="13" t="s">
        <v>76</v>
      </c>
      <c r="AY170" s="213" t="s">
        <v>121</v>
      </c>
    </row>
    <row r="171" spans="1:65" s="16" customFormat="1" ht="10">
      <c r="B171" s="236"/>
      <c r="C171" s="237"/>
      <c r="D171" s="204" t="s">
        <v>135</v>
      </c>
      <c r="E171" s="238" t="s">
        <v>1</v>
      </c>
      <c r="F171" s="239" t="s">
        <v>323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135</v>
      </c>
      <c r="AU171" s="245" t="s">
        <v>86</v>
      </c>
      <c r="AV171" s="16" t="s">
        <v>84</v>
      </c>
      <c r="AW171" s="16" t="s">
        <v>32</v>
      </c>
      <c r="AX171" s="16" t="s">
        <v>76</v>
      </c>
      <c r="AY171" s="245" t="s">
        <v>121</v>
      </c>
    </row>
    <row r="172" spans="1:65" s="13" customFormat="1" ht="10">
      <c r="B172" s="202"/>
      <c r="C172" s="203"/>
      <c r="D172" s="204" t="s">
        <v>135</v>
      </c>
      <c r="E172" s="205" t="s">
        <v>1</v>
      </c>
      <c r="F172" s="206" t="s">
        <v>324</v>
      </c>
      <c r="G172" s="203"/>
      <c r="H172" s="207">
        <v>1.665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86</v>
      </c>
      <c r="AV172" s="13" t="s">
        <v>86</v>
      </c>
      <c r="AW172" s="13" t="s">
        <v>32</v>
      </c>
      <c r="AX172" s="13" t="s">
        <v>76</v>
      </c>
      <c r="AY172" s="213" t="s">
        <v>121</v>
      </c>
    </row>
    <row r="173" spans="1:65" s="13" customFormat="1" ht="10">
      <c r="B173" s="202"/>
      <c r="C173" s="203"/>
      <c r="D173" s="204" t="s">
        <v>135</v>
      </c>
      <c r="E173" s="205" t="s">
        <v>1</v>
      </c>
      <c r="F173" s="206" t="s">
        <v>325</v>
      </c>
      <c r="G173" s="203"/>
      <c r="H173" s="207">
        <v>1.254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135</v>
      </c>
      <c r="AU173" s="213" t="s">
        <v>86</v>
      </c>
      <c r="AV173" s="13" t="s">
        <v>86</v>
      </c>
      <c r="AW173" s="13" t="s">
        <v>32</v>
      </c>
      <c r="AX173" s="13" t="s">
        <v>76</v>
      </c>
      <c r="AY173" s="213" t="s">
        <v>121</v>
      </c>
    </row>
    <row r="174" spans="1:65" s="15" customFormat="1" ht="10">
      <c r="B174" s="225"/>
      <c r="C174" s="226"/>
      <c r="D174" s="204" t="s">
        <v>135</v>
      </c>
      <c r="E174" s="227" t="s">
        <v>1</v>
      </c>
      <c r="F174" s="228" t="s">
        <v>143</v>
      </c>
      <c r="G174" s="226"/>
      <c r="H174" s="229">
        <v>5.2140000000000004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135</v>
      </c>
      <c r="AU174" s="235" t="s">
        <v>86</v>
      </c>
      <c r="AV174" s="15" t="s">
        <v>127</v>
      </c>
      <c r="AW174" s="15" t="s">
        <v>32</v>
      </c>
      <c r="AX174" s="15" t="s">
        <v>84</v>
      </c>
      <c r="AY174" s="235" t="s">
        <v>121</v>
      </c>
    </row>
    <row r="175" spans="1:65" s="2" customFormat="1" ht="33" customHeight="1">
      <c r="A175" s="35"/>
      <c r="B175" s="36"/>
      <c r="C175" s="188" t="s">
        <v>191</v>
      </c>
      <c r="D175" s="188" t="s">
        <v>123</v>
      </c>
      <c r="E175" s="189" t="s">
        <v>326</v>
      </c>
      <c r="F175" s="190" t="s">
        <v>327</v>
      </c>
      <c r="G175" s="191" t="s">
        <v>126</v>
      </c>
      <c r="H175" s="192">
        <v>5.6</v>
      </c>
      <c r="I175" s="193"/>
      <c r="J175" s="194">
        <f>ROUND(I175*H175,2)</f>
        <v>0</v>
      </c>
      <c r="K175" s="195"/>
      <c r="L175" s="40"/>
      <c r="M175" s="196" t="s">
        <v>1</v>
      </c>
      <c r="N175" s="197" t="s">
        <v>41</v>
      </c>
      <c r="O175" s="72"/>
      <c r="P175" s="198">
        <f>O175*H175</f>
        <v>0</v>
      </c>
      <c r="Q175" s="198">
        <v>0.71545999999999998</v>
      </c>
      <c r="R175" s="198">
        <f>Q175*H175</f>
        <v>4.0065759999999999</v>
      </c>
      <c r="S175" s="198">
        <v>0</v>
      </c>
      <c r="T175" s="19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127</v>
      </c>
      <c r="AT175" s="200" t="s">
        <v>123</v>
      </c>
      <c r="AU175" s="200" t="s">
        <v>86</v>
      </c>
      <c r="AY175" s="18" t="s">
        <v>121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8" t="s">
        <v>84</v>
      </c>
      <c r="BK175" s="201">
        <f>ROUND(I175*H175,2)</f>
        <v>0</v>
      </c>
      <c r="BL175" s="18" t="s">
        <v>127</v>
      </c>
      <c r="BM175" s="200" t="s">
        <v>328</v>
      </c>
    </row>
    <row r="176" spans="1:65" s="13" customFormat="1" ht="10">
      <c r="B176" s="202"/>
      <c r="C176" s="203"/>
      <c r="D176" s="204" t="s">
        <v>135</v>
      </c>
      <c r="E176" s="205" t="s">
        <v>1</v>
      </c>
      <c r="F176" s="206" t="s">
        <v>329</v>
      </c>
      <c r="G176" s="203"/>
      <c r="H176" s="207">
        <v>5.6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135</v>
      </c>
      <c r="AU176" s="213" t="s">
        <v>86</v>
      </c>
      <c r="AV176" s="13" t="s">
        <v>86</v>
      </c>
      <c r="AW176" s="13" t="s">
        <v>32</v>
      </c>
      <c r="AX176" s="13" t="s">
        <v>84</v>
      </c>
      <c r="AY176" s="213" t="s">
        <v>121</v>
      </c>
    </row>
    <row r="177" spans="1:65" s="2" customFormat="1" ht="21.75" customHeight="1">
      <c r="A177" s="35"/>
      <c r="B177" s="36"/>
      <c r="C177" s="188" t="s">
        <v>196</v>
      </c>
      <c r="D177" s="188" t="s">
        <v>123</v>
      </c>
      <c r="E177" s="189" t="s">
        <v>330</v>
      </c>
      <c r="F177" s="190" t="s">
        <v>331</v>
      </c>
      <c r="G177" s="191" t="s">
        <v>126</v>
      </c>
      <c r="H177" s="192">
        <v>26.76</v>
      </c>
      <c r="I177" s="193"/>
      <c r="J177" s="194">
        <f>ROUND(I177*H177,2)</f>
        <v>0</v>
      </c>
      <c r="K177" s="195"/>
      <c r="L177" s="40"/>
      <c r="M177" s="196" t="s">
        <v>1</v>
      </c>
      <c r="N177" s="197" t="s">
        <v>41</v>
      </c>
      <c r="O177" s="72"/>
      <c r="P177" s="198">
        <f>O177*H177</f>
        <v>0</v>
      </c>
      <c r="Q177" s="198">
        <v>0.18289</v>
      </c>
      <c r="R177" s="198">
        <f>Q177*H177</f>
        <v>4.8941363999999998</v>
      </c>
      <c r="S177" s="198">
        <v>0</v>
      </c>
      <c r="T177" s="19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127</v>
      </c>
      <c r="AT177" s="200" t="s">
        <v>123</v>
      </c>
      <c r="AU177" s="200" t="s">
        <v>86</v>
      </c>
      <c r="AY177" s="18" t="s">
        <v>121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8" t="s">
        <v>84</v>
      </c>
      <c r="BK177" s="201">
        <f>ROUND(I177*H177,2)</f>
        <v>0</v>
      </c>
      <c r="BL177" s="18" t="s">
        <v>127</v>
      </c>
      <c r="BM177" s="200" t="s">
        <v>332</v>
      </c>
    </row>
    <row r="178" spans="1:65" s="13" customFormat="1" ht="10">
      <c r="B178" s="202"/>
      <c r="C178" s="203"/>
      <c r="D178" s="204" t="s">
        <v>135</v>
      </c>
      <c r="E178" s="205" t="s">
        <v>1</v>
      </c>
      <c r="F178" s="206" t="s">
        <v>333</v>
      </c>
      <c r="G178" s="203"/>
      <c r="H178" s="207">
        <v>25.96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135</v>
      </c>
      <c r="AU178" s="213" t="s">
        <v>86</v>
      </c>
      <c r="AV178" s="13" t="s">
        <v>86</v>
      </c>
      <c r="AW178" s="13" t="s">
        <v>32</v>
      </c>
      <c r="AX178" s="13" t="s">
        <v>76</v>
      </c>
      <c r="AY178" s="213" t="s">
        <v>121</v>
      </c>
    </row>
    <row r="179" spans="1:65" s="13" customFormat="1" ht="10">
      <c r="B179" s="202"/>
      <c r="C179" s="203"/>
      <c r="D179" s="204" t="s">
        <v>135</v>
      </c>
      <c r="E179" s="205" t="s">
        <v>1</v>
      </c>
      <c r="F179" s="206" t="s">
        <v>334</v>
      </c>
      <c r="G179" s="203"/>
      <c r="H179" s="207">
        <v>0.8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135</v>
      </c>
      <c r="AU179" s="213" t="s">
        <v>86</v>
      </c>
      <c r="AV179" s="13" t="s">
        <v>86</v>
      </c>
      <c r="AW179" s="13" t="s">
        <v>32</v>
      </c>
      <c r="AX179" s="13" t="s">
        <v>76</v>
      </c>
      <c r="AY179" s="213" t="s">
        <v>121</v>
      </c>
    </row>
    <row r="180" spans="1:65" s="15" customFormat="1" ht="10">
      <c r="B180" s="225"/>
      <c r="C180" s="226"/>
      <c r="D180" s="204" t="s">
        <v>135</v>
      </c>
      <c r="E180" s="227" t="s">
        <v>1</v>
      </c>
      <c r="F180" s="228" t="s">
        <v>143</v>
      </c>
      <c r="G180" s="226"/>
      <c r="H180" s="229">
        <v>26.76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135</v>
      </c>
      <c r="AU180" s="235" t="s">
        <v>86</v>
      </c>
      <c r="AV180" s="15" t="s">
        <v>127</v>
      </c>
      <c r="AW180" s="15" t="s">
        <v>32</v>
      </c>
      <c r="AX180" s="15" t="s">
        <v>84</v>
      </c>
      <c r="AY180" s="235" t="s">
        <v>121</v>
      </c>
    </row>
    <row r="181" spans="1:65" s="2" customFormat="1" ht="21.75" customHeight="1">
      <c r="A181" s="35"/>
      <c r="B181" s="36"/>
      <c r="C181" s="188" t="s">
        <v>203</v>
      </c>
      <c r="D181" s="188" t="s">
        <v>123</v>
      </c>
      <c r="E181" s="189" t="s">
        <v>335</v>
      </c>
      <c r="F181" s="190" t="s">
        <v>336</v>
      </c>
      <c r="G181" s="191" t="s">
        <v>126</v>
      </c>
      <c r="H181" s="192">
        <v>26.08</v>
      </c>
      <c r="I181" s="193"/>
      <c r="J181" s="194">
        <f>ROUND(I181*H181,2)</f>
        <v>0</v>
      </c>
      <c r="K181" s="195"/>
      <c r="L181" s="40"/>
      <c r="M181" s="196" t="s">
        <v>1</v>
      </c>
      <c r="N181" s="197" t="s">
        <v>41</v>
      </c>
      <c r="O181" s="72"/>
      <c r="P181" s="198">
        <f>O181*H181</f>
        <v>0</v>
      </c>
      <c r="Q181" s="198">
        <v>0.24174000000000001</v>
      </c>
      <c r="R181" s="198">
        <f>Q181*H181</f>
        <v>6.3045792</v>
      </c>
      <c r="S181" s="198">
        <v>0</v>
      </c>
      <c r="T181" s="19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0" t="s">
        <v>127</v>
      </c>
      <c r="AT181" s="200" t="s">
        <v>123</v>
      </c>
      <c r="AU181" s="200" t="s">
        <v>86</v>
      </c>
      <c r="AY181" s="18" t="s">
        <v>121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8" t="s">
        <v>84</v>
      </c>
      <c r="BK181" s="201">
        <f>ROUND(I181*H181,2)</f>
        <v>0</v>
      </c>
      <c r="BL181" s="18" t="s">
        <v>127</v>
      </c>
      <c r="BM181" s="200" t="s">
        <v>337</v>
      </c>
    </row>
    <row r="182" spans="1:65" s="13" customFormat="1" ht="10">
      <c r="B182" s="202"/>
      <c r="C182" s="203"/>
      <c r="D182" s="204" t="s">
        <v>135</v>
      </c>
      <c r="E182" s="205" t="s">
        <v>1</v>
      </c>
      <c r="F182" s="206" t="s">
        <v>338</v>
      </c>
      <c r="G182" s="203"/>
      <c r="H182" s="207">
        <v>15.28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135</v>
      </c>
      <c r="AU182" s="213" t="s">
        <v>86</v>
      </c>
      <c r="AV182" s="13" t="s">
        <v>86</v>
      </c>
      <c r="AW182" s="13" t="s">
        <v>32</v>
      </c>
      <c r="AX182" s="13" t="s">
        <v>76</v>
      </c>
      <c r="AY182" s="213" t="s">
        <v>121</v>
      </c>
    </row>
    <row r="183" spans="1:65" s="13" customFormat="1" ht="10">
      <c r="B183" s="202"/>
      <c r="C183" s="203"/>
      <c r="D183" s="204" t="s">
        <v>135</v>
      </c>
      <c r="E183" s="205" t="s">
        <v>1</v>
      </c>
      <c r="F183" s="206" t="s">
        <v>339</v>
      </c>
      <c r="G183" s="203"/>
      <c r="H183" s="207">
        <v>10.8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135</v>
      </c>
      <c r="AU183" s="213" t="s">
        <v>86</v>
      </c>
      <c r="AV183" s="13" t="s">
        <v>86</v>
      </c>
      <c r="AW183" s="13" t="s">
        <v>32</v>
      </c>
      <c r="AX183" s="13" t="s">
        <v>76</v>
      </c>
      <c r="AY183" s="213" t="s">
        <v>121</v>
      </c>
    </row>
    <row r="184" spans="1:65" s="15" customFormat="1" ht="10">
      <c r="B184" s="225"/>
      <c r="C184" s="226"/>
      <c r="D184" s="204" t="s">
        <v>135</v>
      </c>
      <c r="E184" s="227" t="s">
        <v>1</v>
      </c>
      <c r="F184" s="228" t="s">
        <v>143</v>
      </c>
      <c r="G184" s="226"/>
      <c r="H184" s="229">
        <v>26.08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135</v>
      </c>
      <c r="AU184" s="235" t="s">
        <v>86</v>
      </c>
      <c r="AV184" s="15" t="s">
        <v>127</v>
      </c>
      <c r="AW184" s="15" t="s">
        <v>32</v>
      </c>
      <c r="AX184" s="15" t="s">
        <v>84</v>
      </c>
      <c r="AY184" s="235" t="s">
        <v>121</v>
      </c>
    </row>
    <row r="185" spans="1:65" s="2" customFormat="1" ht="24.15" customHeight="1">
      <c r="A185" s="35"/>
      <c r="B185" s="36"/>
      <c r="C185" s="188" t="s">
        <v>8</v>
      </c>
      <c r="D185" s="188" t="s">
        <v>123</v>
      </c>
      <c r="E185" s="189" t="s">
        <v>340</v>
      </c>
      <c r="F185" s="190" t="s">
        <v>341</v>
      </c>
      <c r="G185" s="191" t="s">
        <v>342</v>
      </c>
      <c r="H185" s="192">
        <v>1</v>
      </c>
      <c r="I185" s="193"/>
      <c r="J185" s="194">
        <f>ROUND(I185*H185,2)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9.4310000000000005E-2</v>
      </c>
      <c r="R185" s="198">
        <f>Q185*H185</f>
        <v>9.4310000000000005E-2</v>
      </c>
      <c r="S185" s="198">
        <v>0</v>
      </c>
      <c r="T185" s="19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127</v>
      </c>
      <c r="AT185" s="200" t="s">
        <v>123</v>
      </c>
      <c r="AU185" s="200" t="s">
        <v>86</v>
      </c>
      <c r="AY185" s="18" t="s">
        <v>121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8" t="s">
        <v>84</v>
      </c>
      <c r="BK185" s="201">
        <f>ROUND(I185*H185,2)</f>
        <v>0</v>
      </c>
      <c r="BL185" s="18" t="s">
        <v>127</v>
      </c>
      <c r="BM185" s="200" t="s">
        <v>343</v>
      </c>
    </row>
    <row r="186" spans="1:65" s="2" customFormat="1" ht="37.75" customHeight="1">
      <c r="A186" s="35"/>
      <c r="B186" s="36"/>
      <c r="C186" s="188" t="s">
        <v>212</v>
      </c>
      <c r="D186" s="188" t="s">
        <v>123</v>
      </c>
      <c r="E186" s="189" t="s">
        <v>344</v>
      </c>
      <c r="F186" s="190" t="s">
        <v>345</v>
      </c>
      <c r="G186" s="191" t="s">
        <v>206</v>
      </c>
      <c r="H186" s="192">
        <v>0.35699999999999998</v>
      </c>
      <c r="I186" s="193"/>
      <c r="J186" s="194">
        <f>ROUND(I186*H186,2)</f>
        <v>0</v>
      </c>
      <c r="K186" s="195"/>
      <c r="L186" s="40"/>
      <c r="M186" s="196" t="s">
        <v>1</v>
      </c>
      <c r="N186" s="197" t="s">
        <v>41</v>
      </c>
      <c r="O186" s="72"/>
      <c r="P186" s="198">
        <f>O186*H186</f>
        <v>0</v>
      </c>
      <c r="Q186" s="198">
        <v>1.7090000000000001E-2</v>
      </c>
      <c r="R186" s="198">
        <f>Q186*H186</f>
        <v>6.1011299999999997E-3</v>
      </c>
      <c r="S186" s="198">
        <v>0</v>
      </c>
      <c r="T186" s="19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0" t="s">
        <v>127</v>
      </c>
      <c r="AT186" s="200" t="s">
        <v>123</v>
      </c>
      <c r="AU186" s="200" t="s">
        <v>86</v>
      </c>
      <c r="AY186" s="18" t="s">
        <v>121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8" t="s">
        <v>84</v>
      </c>
      <c r="BK186" s="201">
        <f>ROUND(I186*H186,2)</f>
        <v>0</v>
      </c>
      <c r="BL186" s="18" t="s">
        <v>127</v>
      </c>
      <c r="BM186" s="200" t="s">
        <v>346</v>
      </c>
    </row>
    <row r="187" spans="1:65" s="16" customFormat="1" ht="10">
      <c r="B187" s="236"/>
      <c r="C187" s="237"/>
      <c r="D187" s="204" t="s">
        <v>135</v>
      </c>
      <c r="E187" s="238" t="s">
        <v>1</v>
      </c>
      <c r="F187" s="239" t="s">
        <v>347</v>
      </c>
      <c r="G187" s="237"/>
      <c r="H187" s="238" t="s">
        <v>1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135</v>
      </c>
      <c r="AU187" s="245" t="s">
        <v>86</v>
      </c>
      <c r="AV187" s="16" t="s">
        <v>84</v>
      </c>
      <c r="AW187" s="16" t="s">
        <v>32</v>
      </c>
      <c r="AX187" s="16" t="s">
        <v>76</v>
      </c>
      <c r="AY187" s="245" t="s">
        <v>121</v>
      </c>
    </row>
    <row r="188" spans="1:65" s="13" customFormat="1" ht="10">
      <c r="B188" s="202"/>
      <c r="C188" s="203"/>
      <c r="D188" s="204" t="s">
        <v>135</v>
      </c>
      <c r="E188" s="205" t="s">
        <v>1</v>
      </c>
      <c r="F188" s="206" t="s">
        <v>348</v>
      </c>
      <c r="G188" s="203"/>
      <c r="H188" s="207">
        <v>0.35699999999999998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135</v>
      </c>
      <c r="AU188" s="213" t="s">
        <v>86</v>
      </c>
      <c r="AV188" s="13" t="s">
        <v>86</v>
      </c>
      <c r="AW188" s="13" t="s">
        <v>32</v>
      </c>
      <c r="AX188" s="13" t="s">
        <v>84</v>
      </c>
      <c r="AY188" s="213" t="s">
        <v>121</v>
      </c>
    </row>
    <row r="189" spans="1:65" s="2" customFormat="1" ht="24.15" customHeight="1">
      <c r="A189" s="35"/>
      <c r="B189" s="36"/>
      <c r="C189" s="249" t="s">
        <v>217</v>
      </c>
      <c r="D189" s="249" t="s">
        <v>349</v>
      </c>
      <c r="E189" s="250" t="s">
        <v>350</v>
      </c>
      <c r="F189" s="251" t="s">
        <v>351</v>
      </c>
      <c r="G189" s="252" t="s">
        <v>206</v>
      </c>
      <c r="H189" s="253">
        <v>0.38600000000000001</v>
      </c>
      <c r="I189" s="254"/>
      <c r="J189" s="255">
        <f>ROUND(I189*H189,2)</f>
        <v>0</v>
      </c>
      <c r="K189" s="256"/>
      <c r="L189" s="257"/>
      <c r="M189" s="258" t="s">
        <v>1</v>
      </c>
      <c r="N189" s="259" t="s">
        <v>41</v>
      </c>
      <c r="O189" s="72"/>
      <c r="P189" s="198">
        <f>O189*H189</f>
        <v>0</v>
      </c>
      <c r="Q189" s="198">
        <v>1</v>
      </c>
      <c r="R189" s="198">
        <f>Q189*H189</f>
        <v>0.38600000000000001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172</v>
      </c>
      <c r="AT189" s="200" t="s">
        <v>349</v>
      </c>
      <c r="AU189" s="200" t="s">
        <v>86</v>
      </c>
      <c r="AY189" s="18" t="s">
        <v>121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8" t="s">
        <v>84</v>
      </c>
      <c r="BK189" s="201">
        <f>ROUND(I189*H189,2)</f>
        <v>0</v>
      </c>
      <c r="BL189" s="18" t="s">
        <v>127</v>
      </c>
      <c r="BM189" s="200" t="s">
        <v>352</v>
      </c>
    </row>
    <row r="190" spans="1:65" s="13" customFormat="1" ht="10">
      <c r="B190" s="202"/>
      <c r="C190" s="203"/>
      <c r="D190" s="204" t="s">
        <v>135</v>
      </c>
      <c r="E190" s="203"/>
      <c r="F190" s="206" t="s">
        <v>353</v>
      </c>
      <c r="G190" s="203"/>
      <c r="H190" s="207">
        <v>0.38600000000000001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135</v>
      </c>
      <c r="AU190" s="213" t="s">
        <v>86</v>
      </c>
      <c r="AV190" s="13" t="s">
        <v>86</v>
      </c>
      <c r="AW190" s="13" t="s">
        <v>4</v>
      </c>
      <c r="AX190" s="13" t="s">
        <v>84</v>
      </c>
      <c r="AY190" s="213" t="s">
        <v>121</v>
      </c>
    </row>
    <row r="191" spans="1:65" s="2" customFormat="1" ht="33" customHeight="1">
      <c r="A191" s="35"/>
      <c r="B191" s="36"/>
      <c r="C191" s="188" t="s">
        <v>221</v>
      </c>
      <c r="D191" s="188" t="s">
        <v>123</v>
      </c>
      <c r="E191" s="189" t="s">
        <v>354</v>
      </c>
      <c r="F191" s="190" t="s">
        <v>355</v>
      </c>
      <c r="G191" s="191" t="s">
        <v>206</v>
      </c>
      <c r="H191" s="192">
        <v>0.47399999999999998</v>
      </c>
      <c r="I191" s="193"/>
      <c r="J191" s="194">
        <f>ROUND(I191*H191,2)</f>
        <v>0</v>
      </c>
      <c r="K191" s="195"/>
      <c r="L191" s="40"/>
      <c r="M191" s="196" t="s">
        <v>1</v>
      </c>
      <c r="N191" s="197" t="s">
        <v>41</v>
      </c>
      <c r="O191" s="72"/>
      <c r="P191" s="198">
        <f>O191*H191</f>
        <v>0</v>
      </c>
      <c r="Q191" s="198">
        <v>1.221E-2</v>
      </c>
      <c r="R191" s="198">
        <f>Q191*H191</f>
        <v>5.7875399999999999E-3</v>
      </c>
      <c r="S191" s="198">
        <v>0</v>
      </c>
      <c r="T191" s="19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0" t="s">
        <v>127</v>
      </c>
      <c r="AT191" s="200" t="s">
        <v>123</v>
      </c>
      <c r="AU191" s="200" t="s">
        <v>86</v>
      </c>
      <c r="AY191" s="18" t="s">
        <v>121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8" t="s">
        <v>84</v>
      </c>
      <c r="BK191" s="201">
        <f>ROUND(I191*H191,2)</f>
        <v>0</v>
      </c>
      <c r="BL191" s="18" t="s">
        <v>127</v>
      </c>
      <c r="BM191" s="200" t="s">
        <v>356</v>
      </c>
    </row>
    <row r="192" spans="1:65" s="16" customFormat="1" ht="10">
      <c r="B192" s="236"/>
      <c r="C192" s="237"/>
      <c r="D192" s="204" t="s">
        <v>135</v>
      </c>
      <c r="E192" s="238" t="s">
        <v>1</v>
      </c>
      <c r="F192" s="239" t="s">
        <v>357</v>
      </c>
      <c r="G192" s="237"/>
      <c r="H192" s="238" t="s">
        <v>1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135</v>
      </c>
      <c r="AU192" s="245" t="s">
        <v>86</v>
      </c>
      <c r="AV192" s="16" t="s">
        <v>84</v>
      </c>
      <c r="AW192" s="16" t="s">
        <v>32</v>
      </c>
      <c r="AX192" s="16" t="s">
        <v>76</v>
      </c>
      <c r="AY192" s="245" t="s">
        <v>121</v>
      </c>
    </row>
    <row r="193" spans="1:65" s="13" customFormat="1" ht="10">
      <c r="B193" s="202"/>
      <c r="C193" s="203"/>
      <c r="D193" s="204" t="s">
        <v>135</v>
      </c>
      <c r="E193" s="205" t="s">
        <v>1</v>
      </c>
      <c r="F193" s="206" t="s">
        <v>358</v>
      </c>
      <c r="G193" s="203"/>
      <c r="H193" s="207">
        <v>0.47399999999999998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135</v>
      </c>
      <c r="AU193" s="213" t="s">
        <v>86</v>
      </c>
      <c r="AV193" s="13" t="s">
        <v>86</v>
      </c>
      <c r="AW193" s="13" t="s">
        <v>32</v>
      </c>
      <c r="AX193" s="13" t="s">
        <v>84</v>
      </c>
      <c r="AY193" s="213" t="s">
        <v>121</v>
      </c>
    </row>
    <row r="194" spans="1:65" s="2" customFormat="1" ht="21.75" customHeight="1">
      <c r="A194" s="35"/>
      <c r="B194" s="36"/>
      <c r="C194" s="249" t="s">
        <v>230</v>
      </c>
      <c r="D194" s="249" t="s">
        <v>349</v>
      </c>
      <c r="E194" s="250" t="s">
        <v>359</v>
      </c>
      <c r="F194" s="251" t="s">
        <v>360</v>
      </c>
      <c r="G194" s="252" t="s">
        <v>206</v>
      </c>
      <c r="H194" s="253">
        <v>0.51200000000000001</v>
      </c>
      <c r="I194" s="254"/>
      <c r="J194" s="255">
        <f>ROUND(I194*H194,2)</f>
        <v>0</v>
      </c>
      <c r="K194" s="256"/>
      <c r="L194" s="257"/>
      <c r="M194" s="258" t="s">
        <v>1</v>
      </c>
      <c r="N194" s="259" t="s">
        <v>41</v>
      </c>
      <c r="O194" s="72"/>
      <c r="P194" s="198">
        <f>O194*H194</f>
        <v>0</v>
      </c>
      <c r="Q194" s="198">
        <v>1</v>
      </c>
      <c r="R194" s="198">
        <f>Q194*H194</f>
        <v>0.51200000000000001</v>
      </c>
      <c r="S194" s="198">
        <v>0</v>
      </c>
      <c r="T194" s="19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0" t="s">
        <v>172</v>
      </c>
      <c r="AT194" s="200" t="s">
        <v>349</v>
      </c>
      <c r="AU194" s="200" t="s">
        <v>86</v>
      </c>
      <c r="AY194" s="18" t="s">
        <v>121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8" t="s">
        <v>84</v>
      </c>
      <c r="BK194" s="201">
        <f>ROUND(I194*H194,2)</f>
        <v>0</v>
      </c>
      <c r="BL194" s="18" t="s">
        <v>127</v>
      </c>
      <c r="BM194" s="200" t="s">
        <v>361</v>
      </c>
    </row>
    <row r="195" spans="1:65" s="13" customFormat="1" ht="10">
      <c r="B195" s="202"/>
      <c r="C195" s="203"/>
      <c r="D195" s="204" t="s">
        <v>135</v>
      </c>
      <c r="E195" s="203"/>
      <c r="F195" s="206" t="s">
        <v>362</v>
      </c>
      <c r="G195" s="203"/>
      <c r="H195" s="207">
        <v>0.51200000000000001</v>
      </c>
      <c r="I195" s="208"/>
      <c r="J195" s="203"/>
      <c r="K195" s="203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135</v>
      </c>
      <c r="AU195" s="213" t="s">
        <v>86</v>
      </c>
      <c r="AV195" s="13" t="s">
        <v>86</v>
      </c>
      <c r="AW195" s="13" t="s">
        <v>4</v>
      </c>
      <c r="AX195" s="13" t="s">
        <v>84</v>
      </c>
      <c r="AY195" s="213" t="s">
        <v>121</v>
      </c>
    </row>
    <row r="196" spans="1:65" s="2" customFormat="1" ht="24.15" customHeight="1">
      <c r="A196" s="35"/>
      <c r="B196" s="36"/>
      <c r="C196" s="188" t="s">
        <v>237</v>
      </c>
      <c r="D196" s="188" t="s">
        <v>123</v>
      </c>
      <c r="E196" s="189" t="s">
        <v>363</v>
      </c>
      <c r="F196" s="190" t="s">
        <v>364</v>
      </c>
      <c r="G196" s="191" t="s">
        <v>126</v>
      </c>
      <c r="H196" s="192">
        <v>5.0999999999999996</v>
      </c>
      <c r="I196" s="193"/>
      <c r="J196" s="194">
        <f>ROUND(I196*H196,2)</f>
        <v>0</v>
      </c>
      <c r="K196" s="195"/>
      <c r="L196" s="40"/>
      <c r="M196" s="196" t="s">
        <v>1</v>
      </c>
      <c r="N196" s="197" t="s">
        <v>41</v>
      </c>
      <c r="O196" s="72"/>
      <c r="P196" s="198">
        <f>O196*H196</f>
        <v>0</v>
      </c>
      <c r="Q196" s="198">
        <v>7.9210000000000003E-2</v>
      </c>
      <c r="R196" s="198">
        <f>Q196*H196</f>
        <v>0.40397099999999997</v>
      </c>
      <c r="S196" s="198">
        <v>0</v>
      </c>
      <c r="T196" s="19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0" t="s">
        <v>127</v>
      </c>
      <c r="AT196" s="200" t="s">
        <v>123</v>
      </c>
      <c r="AU196" s="200" t="s">
        <v>86</v>
      </c>
      <c r="AY196" s="18" t="s">
        <v>121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8" t="s">
        <v>84</v>
      </c>
      <c r="BK196" s="201">
        <f>ROUND(I196*H196,2)</f>
        <v>0</v>
      </c>
      <c r="BL196" s="18" t="s">
        <v>127</v>
      </c>
      <c r="BM196" s="200" t="s">
        <v>365</v>
      </c>
    </row>
    <row r="197" spans="1:65" s="13" customFormat="1" ht="10">
      <c r="B197" s="202"/>
      <c r="C197" s="203"/>
      <c r="D197" s="204" t="s">
        <v>135</v>
      </c>
      <c r="E197" s="205" t="s">
        <v>1</v>
      </c>
      <c r="F197" s="206" t="s">
        <v>366</v>
      </c>
      <c r="G197" s="203"/>
      <c r="H197" s="207">
        <v>5.0999999999999996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135</v>
      </c>
      <c r="AU197" s="213" t="s">
        <v>86</v>
      </c>
      <c r="AV197" s="13" t="s">
        <v>86</v>
      </c>
      <c r="AW197" s="13" t="s">
        <v>32</v>
      </c>
      <c r="AX197" s="13" t="s">
        <v>84</v>
      </c>
      <c r="AY197" s="213" t="s">
        <v>121</v>
      </c>
    </row>
    <row r="198" spans="1:65" s="12" customFormat="1" ht="22.75" customHeight="1">
      <c r="B198" s="172"/>
      <c r="C198" s="173"/>
      <c r="D198" s="174" t="s">
        <v>75</v>
      </c>
      <c r="E198" s="186" t="s">
        <v>127</v>
      </c>
      <c r="F198" s="186" t="s">
        <v>367</v>
      </c>
      <c r="G198" s="173"/>
      <c r="H198" s="173"/>
      <c r="I198" s="176"/>
      <c r="J198" s="187">
        <f>BK198</f>
        <v>0</v>
      </c>
      <c r="K198" s="173"/>
      <c r="L198" s="178"/>
      <c r="M198" s="179"/>
      <c r="N198" s="180"/>
      <c r="O198" s="180"/>
      <c r="P198" s="181">
        <f>SUM(P199:P212)</f>
        <v>0</v>
      </c>
      <c r="Q198" s="180"/>
      <c r="R198" s="181">
        <f>SUM(R199:R212)</f>
        <v>9.933514989999999</v>
      </c>
      <c r="S198" s="180"/>
      <c r="T198" s="182">
        <f>SUM(T199:T212)</f>
        <v>0</v>
      </c>
      <c r="AR198" s="183" t="s">
        <v>84</v>
      </c>
      <c r="AT198" s="184" t="s">
        <v>75</v>
      </c>
      <c r="AU198" s="184" t="s">
        <v>84</v>
      </c>
      <c r="AY198" s="183" t="s">
        <v>121</v>
      </c>
      <c r="BK198" s="185">
        <f>SUM(BK199:BK212)</f>
        <v>0</v>
      </c>
    </row>
    <row r="199" spans="1:65" s="2" customFormat="1" ht="33" customHeight="1">
      <c r="A199" s="35"/>
      <c r="B199" s="36"/>
      <c r="C199" s="188" t="s">
        <v>7</v>
      </c>
      <c r="D199" s="188" t="s">
        <v>123</v>
      </c>
      <c r="E199" s="189" t="s">
        <v>368</v>
      </c>
      <c r="F199" s="190" t="s">
        <v>369</v>
      </c>
      <c r="G199" s="191" t="s">
        <v>126</v>
      </c>
      <c r="H199" s="192">
        <v>3.06</v>
      </c>
      <c r="I199" s="193"/>
      <c r="J199" s="194">
        <f>ROUND(I199*H199,2)</f>
        <v>0</v>
      </c>
      <c r="K199" s="195"/>
      <c r="L199" s="40"/>
      <c r="M199" s="196" t="s">
        <v>1</v>
      </c>
      <c r="N199" s="197" t="s">
        <v>41</v>
      </c>
      <c r="O199" s="72"/>
      <c r="P199" s="198">
        <f>O199*H199</f>
        <v>0</v>
      </c>
      <c r="Q199" s="198">
        <v>1.6100000000000001E-3</v>
      </c>
      <c r="R199" s="198">
        <f>Q199*H199</f>
        <v>4.9266000000000006E-3</v>
      </c>
      <c r="S199" s="198">
        <v>0</v>
      </c>
      <c r="T199" s="19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0" t="s">
        <v>127</v>
      </c>
      <c r="AT199" s="200" t="s">
        <v>123</v>
      </c>
      <c r="AU199" s="200" t="s">
        <v>86</v>
      </c>
      <c r="AY199" s="18" t="s">
        <v>121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18" t="s">
        <v>84</v>
      </c>
      <c r="BK199" s="201">
        <f>ROUND(I199*H199,2)</f>
        <v>0</v>
      </c>
      <c r="BL199" s="18" t="s">
        <v>127</v>
      </c>
      <c r="BM199" s="200" t="s">
        <v>370</v>
      </c>
    </row>
    <row r="200" spans="1:65" s="13" customFormat="1" ht="10">
      <c r="B200" s="202"/>
      <c r="C200" s="203"/>
      <c r="D200" s="204" t="s">
        <v>135</v>
      </c>
      <c r="E200" s="205" t="s">
        <v>1</v>
      </c>
      <c r="F200" s="206" t="s">
        <v>371</v>
      </c>
      <c r="G200" s="203"/>
      <c r="H200" s="207">
        <v>3.06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135</v>
      </c>
      <c r="AU200" s="213" t="s">
        <v>86</v>
      </c>
      <c r="AV200" s="13" t="s">
        <v>86</v>
      </c>
      <c r="AW200" s="13" t="s">
        <v>32</v>
      </c>
      <c r="AX200" s="13" t="s">
        <v>84</v>
      </c>
      <c r="AY200" s="213" t="s">
        <v>121</v>
      </c>
    </row>
    <row r="201" spans="1:65" s="2" customFormat="1" ht="33" customHeight="1">
      <c r="A201" s="35"/>
      <c r="B201" s="36"/>
      <c r="C201" s="188" t="s">
        <v>244</v>
      </c>
      <c r="D201" s="188" t="s">
        <v>123</v>
      </c>
      <c r="E201" s="189" t="s">
        <v>372</v>
      </c>
      <c r="F201" s="190" t="s">
        <v>373</v>
      </c>
      <c r="G201" s="191" t="s">
        <v>126</v>
      </c>
      <c r="H201" s="192">
        <v>3.06</v>
      </c>
      <c r="I201" s="193"/>
      <c r="J201" s="194">
        <f>ROUND(I201*H201,2)</f>
        <v>0</v>
      </c>
      <c r="K201" s="195"/>
      <c r="L201" s="40"/>
      <c r="M201" s="196" t="s">
        <v>1</v>
      </c>
      <c r="N201" s="197" t="s">
        <v>41</v>
      </c>
      <c r="O201" s="72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0" t="s">
        <v>127</v>
      </c>
      <c r="AT201" s="200" t="s">
        <v>123</v>
      </c>
      <c r="AU201" s="200" t="s">
        <v>86</v>
      </c>
      <c r="AY201" s="18" t="s">
        <v>121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8" t="s">
        <v>84</v>
      </c>
      <c r="BK201" s="201">
        <f>ROUND(I201*H201,2)</f>
        <v>0</v>
      </c>
      <c r="BL201" s="18" t="s">
        <v>127</v>
      </c>
      <c r="BM201" s="200" t="s">
        <v>374</v>
      </c>
    </row>
    <row r="202" spans="1:65" s="2" customFormat="1" ht="16.5" customHeight="1">
      <c r="A202" s="35"/>
      <c r="B202" s="36"/>
      <c r="C202" s="188" t="s">
        <v>250</v>
      </c>
      <c r="D202" s="188" t="s">
        <v>123</v>
      </c>
      <c r="E202" s="189" t="s">
        <v>375</v>
      </c>
      <c r="F202" s="190" t="s">
        <v>376</v>
      </c>
      <c r="G202" s="191" t="s">
        <v>133</v>
      </c>
      <c r="H202" s="192">
        <v>3.7989999999999999</v>
      </c>
      <c r="I202" s="193"/>
      <c r="J202" s="194">
        <f>ROUND(I202*H202,2)</f>
        <v>0</v>
      </c>
      <c r="K202" s="195"/>
      <c r="L202" s="40"/>
      <c r="M202" s="196" t="s">
        <v>1</v>
      </c>
      <c r="N202" s="197" t="s">
        <v>41</v>
      </c>
      <c r="O202" s="72"/>
      <c r="P202" s="198">
        <f>O202*H202</f>
        <v>0</v>
      </c>
      <c r="Q202" s="198">
        <v>2.5019800000000001</v>
      </c>
      <c r="R202" s="198">
        <f>Q202*H202</f>
        <v>9.5050220200000002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127</v>
      </c>
      <c r="AT202" s="200" t="s">
        <v>123</v>
      </c>
      <c r="AU202" s="200" t="s">
        <v>86</v>
      </c>
      <c r="AY202" s="18" t="s">
        <v>121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8" t="s">
        <v>84</v>
      </c>
      <c r="BK202" s="201">
        <f>ROUND(I202*H202,2)</f>
        <v>0</v>
      </c>
      <c r="BL202" s="18" t="s">
        <v>127</v>
      </c>
      <c r="BM202" s="200" t="s">
        <v>377</v>
      </c>
    </row>
    <row r="203" spans="1:65" s="13" customFormat="1" ht="10">
      <c r="B203" s="202"/>
      <c r="C203" s="203"/>
      <c r="D203" s="204" t="s">
        <v>135</v>
      </c>
      <c r="E203" s="205" t="s">
        <v>1</v>
      </c>
      <c r="F203" s="206" t="s">
        <v>378</v>
      </c>
      <c r="G203" s="203"/>
      <c r="H203" s="207">
        <v>3.7989999999999999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135</v>
      </c>
      <c r="AU203" s="213" t="s">
        <v>86</v>
      </c>
      <c r="AV203" s="13" t="s">
        <v>86</v>
      </c>
      <c r="AW203" s="13" t="s">
        <v>32</v>
      </c>
      <c r="AX203" s="13" t="s">
        <v>84</v>
      </c>
      <c r="AY203" s="213" t="s">
        <v>121</v>
      </c>
    </row>
    <row r="204" spans="1:65" s="2" customFormat="1" ht="16.5" customHeight="1">
      <c r="A204" s="35"/>
      <c r="B204" s="36"/>
      <c r="C204" s="188" t="s">
        <v>379</v>
      </c>
      <c r="D204" s="188" t="s">
        <v>123</v>
      </c>
      <c r="E204" s="189" t="s">
        <v>380</v>
      </c>
      <c r="F204" s="190" t="s">
        <v>381</v>
      </c>
      <c r="G204" s="191" t="s">
        <v>126</v>
      </c>
      <c r="H204" s="192">
        <v>28.385000000000002</v>
      </c>
      <c r="I204" s="193"/>
      <c r="J204" s="194">
        <f>ROUND(I204*H204,2)</f>
        <v>0</v>
      </c>
      <c r="K204" s="195"/>
      <c r="L204" s="40"/>
      <c r="M204" s="196" t="s">
        <v>1</v>
      </c>
      <c r="N204" s="197" t="s">
        <v>41</v>
      </c>
      <c r="O204" s="72"/>
      <c r="P204" s="198">
        <f>O204*H204</f>
        <v>0</v>
      </c>
      <c r="Q204" s="198">
        <v>5.7600000000000004E-3</v>
      </c>
      <c r="R204" s="198">
        <f>Q204*H204</f>
        <v>0.16349760000000002</v>
      </c>
      <c r="S204" s="198">
        <v>0</v>
      </c>
      <c r="T204" s="19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0" t="s">
        <v>127</v>
      </c>
      <c r="AT204" s="200" t="s">
        <v>123</v>
      </c>
      <c r="AU204" s="200" t="s">
        <v>86</v>
      </c>
      <c r="AY204" s="18" t="s">
        <v>121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8" t="s">
        <v>84</v>
      </c>
      <c r="BK204" s="201">
        <f>ROUND(I204*H204,2)</f>
        <v>0</v>
      </c>
      <c r="BL204" s="18" t="s">
        <v>127</v>
      </c>
      <c r="BM204" s="200" t="s">
        <v>382</v>
      </c>
    </row>
    <row r="205" spans="1:65" s="13" customFormat="1" ht="10">
      <c r="B205" s="202"/>
      <c r="C205" s="203"/>
      <c r="D205" s="204" t="s">
        <v>135</v>
      </c>
      <c r="E205" s="205" t="s">
        <v>1</v>
      </c>
      <c r="F205" s="206" t="s">
        <v>383</v>
      </c>
      <c r="G205" s="203"/>
      <c r="H205" s="207">
        <v>25.324999999999999</v>
      </c>
      <c r="I205" s="208"/>
      <c r="J205" s="203"/>
      <c r="K205" s="203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135</v>
      </c>
      <c r="AU205" s="213" t="s">
        <v>86</v>
      </c>
      <c r="AV205" s="13" t="s">
        <v>86</v>
      </c>
      <c r="AW205" s="13" t="s">
        <v>32</v>
      </c>
      <c r="AX205" s="13" t="s">
        <v>76</v>
      </c>
      <c r="AY205" s="213" t="s">
        <v>121</v>
      </c>
    </row>
    <row r="206" spans="1:65" s="13" customFormat="1" ht="10">
      <c r="B206" s="202"/>
      <c r="C206" s="203"/>
      <c r="D206" s="204" t="s">
        <v>135</v>
      </c>
      <c r="E206" s="205" t="s">
        <v>1</v>
      </c>
      <c r="F206" s="206" t="s">
        <v>371</v>
      </c>
      <c r="G206" s="203"/>
      <c r="H206" s="207">
        <v>3.06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135</v>
      </c>
      <c r="AU206" s="213" t="s">
        <v>86</v>
      </c>
      <c r="AV206" s="13" t="s">
        <v>86</v>
      </c>
      <c r="AW206" s="13" t="s">
        <v>32</v>
      </c>
      <c r="AX206" s="13" t="s">
        <v>76</v>
      </c>
      <c r="AY206" s="213" t="s">
        <v>121</v>
      </c>
    </row>
    <row r="207" spans="1:65" s="15" customFormat="1" ht="10">
      <c r="B207" s="225"/>
      <c r="C207" s="226"/>
      <c r="D207" s="204" t="s">
        <v>135</v>
      </c>
      <c r="E207" s="227" t="s">
        <v>1</v>
      </c>
      <c r="F207" s="228" t="s">
        <v>143</v>
      </c>
      <c r="G207" s="226"/>
      <c r="H207" s="229">
        <v>28.385000000000002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135</v>
      </c>
      <c r="AU207" s="235" t="s">
        <v>86</v>
      </c>
      <c r="AV207" s="15" t="s">
        <v>127</v>
      </c>
      <c r="AW207" s="15" t="s">
        <v>32</v>
      </c>
      <c r="AX207" s="15" t="s">
        <v>84</v>
      </c>
      <c r="AY207" s="235" t="s">
        <v>121</v>
      </c>
    </row>
    <row r="208" spans="1:65" s="2" customFormat="1" ht="16.5" customHeight="1">
      <c r="A208" s="35"/>
      <c r="B208" s="36"/>
      <c r="C208" s="188" t="s">
        <v>384</v>
      </c>
      <c r="D208" s="188" t="s">
        <v>123</v>
      </c>
      <c r="E208" s="189" t="s">
        <v>385</v>
      </c>
      <c r="F208" s="190" t="s">
        <v>386</v>
      </c>
      <c r="G208" s="191" t="s">
        <v>126</v>
      </c>
      <c r="H208" s="192">
        <v>25.324999999999999</v>
      </c>
      <c r="I208" s="193"/>
      <c r="J208" s="194">
        <f>ROUND(I208*H208,2)</f>
        <v>0</v>
      </c>
      <c r="K208" s="195"/>
      <c r="L208" s="40"/>
      <c r="M208" s="196" t="s">
        <v>1</v>
      </c>
      <c r="N208" s="197" t="s">
        <v>41</v>
      </c>
      <c r="O208" s="72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0" t="s">
        <v>127</v>
      </c>
      <c r="AT208" s="200" t="s">
        <v>123</v>
      </c>
      <c r="AU208" s="200" t="s">
        <v>86</v>
      </c>
      <c r="AY208" s="18" t="s">
        <v>121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8" t="s">
        <v>84</v>
      </c>
      <c r="BK208" s="201">
        <f>ROUND(I208*H208,2)</f>
        <v>0</v>
      </c>
      <c r="BL208" s="18" t="s">
        <v>127</v>
      </c>
      <c r="BM208" s="200" t="s">
        <v>387</v>
      </c>
    </row>
    <row r="209" spans="1:65" s="2" customFormat="1" ht="24.15" customHeight="1">
      <c r="A209" s="35"/>
      <c r="B209" s="36"/>
      <c r="C209" s="188" t="s">
        <v>388</v>
      </c>
      <c r="D209" s="188" t="s">
        <v>123</v>
      </c>
      <c r="E209" s="189" t="s">
        <v>389</v>
      </c>
      <c r="F209" s="190" t="s">
        <v>390</v>
      </c>
      <c r="G209" s="191" t="s">
        <v>206</v>
      </c>
      <c r="H209" s="192">
        <v>0.247</v>
      </c>
      <c r="I209" s="193"/>
      <c r="J209" s="194">
        <f>ROUND(I209*H209,2)</f>
        <v>0</v>
      </c>
      <c r="K209" s="195"/>
      <c r="L209" s="40"/>
      <c r="M209" s="196" t="s">
        <v>1</v>
      </c>
      <c r="N209" s="197" t="s">
        <v>41</v>
      </c>
      <c r="O209" s="72"/>
      <c r="P209" s="198">
        <f>O209*H209</f>
        <v>0</v>
      </c>
      <c r="Q209" s="198">
        <v>1.05291</v>
      </c>
      <c r="R209" s="198">
        <f>Q209*H209</f>
        <v>0.26006877</v>
      </c>
      <c r="S209" s="198">
        <v>0</v>
      </c>
      <c r="T209" s="19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0" t="s">
        <v>127</v>
      </c>
      <c r="AT209" s="200" t="s">
        <v>123</v>
      </c>
      <c r="AU209" s="200" t="s">
        <v>86</v>
      </c>
      <c r="AY209" s="18" t="s">
        <v>121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8" t="s">
        <v>84</v>
      </c>
      <c r="BK209" s="201">
        <f>ROUND(I209*H209,2)</f>
        <v>0</v>
      </c>
      <c r="BL209" s="18" t="s">
        <v>127</v>
      </c>
      <c r="BM209" s="200" t="s">
        <v>391</v>
      </c>
    </row>
    <row r="210" spans="1:65" s="13" customFormat="1" ht="10">
      <c r="B210" s="202"/>
      <c r="C210" s="203"/>
      <c r="D210" s="204" t="s">
        <v>135</v>
      </c>
      <c r="E210" s="205" t="s">
        <v>1</v>
      </c>
      <c r="F210" s="206" t="s">
        <v>392</v>
      </c>
      <c r="G210" s="203"/>
      <c r="H210" s="207">
        <v>0.19800000000000001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135</v>
      </c>
      <c r="AU210" s="213" t="s">
        <v>86</v>
      </c>
      <c r="AV210" s="13" t="s">
        <v>86</v>
      </c>
      <c r="AW210" s="13" t="s">
        <v>32</v>
      </c>
      <c r="AX210" s="13" t="s">
        <v>76</v>
      </c>
      <c r="AY210" s="213" t="s">
        <v>121</v>
      </c>
    </row>
    <row r="211" spans="1:65" s="13" customFormat="1" ht="10">
      <c r="B211" s="202"/>
      <c r="C211" s="203"/>
      <c r="D211" s="204" t="s">
        <v>135</v>
      </c>
      <c r="E211" s="205" t="s">
        <v>1</v>
      </c>
      <c r="F211" s="206" t="s">
        <v>393</v>
      </c>
      <c r="G211" s="203"/>
      <c r="H211" s="207">
        <v>4.9000000000000002E-2</v>
      </c>
      <c r="I211" s="208"/>
      <c r="J211" s="203"/>
      <c r="K211" s="203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135</v>
      </c>
      <c r="AU211" s="213" t="s">
        <v>86</v>
      </c>
      <c r="AV211" s="13" t="s">
        <v>86</v>
      </c>
      <c r="AW211" s="13" t="s">
        <v>32</v>
      </c>
      <c r="AX211" s="13" t="s">
        <v>76</v>
      </c>
      <c r="AY211" s="213" t="s">
        <v>121</v>
      </c>
    </row>
    <row r="212" spans="1:65" s="15" customFormat="1" ht="10">
      <c r="B212" s="225"/>
      <c r="C212" s="226"/>
      <c r="D212" s="204" t="s">
        <v>135</v>
      </c>
      <c r="E212" s="227" t="s">
        <v>1</v>
      </c>
      <c r="F212" s="228" t="s">
        <v>143</v>
      </c>
      <c r="G212" s="226"/>
      <c r="H212" s="229">
        <v>0.247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135</v>
      </c>
      <c r="AU212" s="235" t="s">
        <v>86</v>
      </c>
      <c r="AV212" s="15" t="s">
        <v>127</v>
      </c>
      <c r="AW212" s="15" t="s">
        <v>32</v>
      </c>
      <c r="AX212" s="15" t="s">
        <v>84</v>
      </c>
      <c r="AY212" s="235" t="s">
        <v>121</v>
      </c>
    </row>
    <row r="213" spans="1:65" s="12" customFormat="1" ht="22.75" customHeight="1">
      <c r="B213" s="172"/>
      <c r="C213" s="173"/>
      <c r="D213" s="174" t="s">
        <v>75</v>
      </c>
      <c r="E213" s="186" t="s">
        <v>154</v>
      </c>
      <c r="F213" s="186" t="s">
        <v>394</v>
      </c>
      <c r="G213" s="173"/>
      <c r="H213" s="173"/>
      <c r="I213" s="176"/>
      <c r="J213" s="187">
        <f>BK213</f>
        <v>0</v>
      </c>
      <c r="K213" s="173"/>
      <c r="L213" s="178"/>
      <c r="M213" s="179"/>
      <c r="N213" s="180"/>
      <c r="O213" s="180"/>
      <c r="P213" s="181">
        <f>SUM(P214:P218)</f>
        <v>0</v>
      </c>
      <c r="Q213" s="180"/>
      <c r="R213" s="181">
        <f>SUM(R214:R218)</f>
        <v>9.8070000000000004</v>
      </c>
      <c r="S213" s="180"/>
      <c r="T213" s="182">
        <f>SUM(T214:T218)</f>
        <v>0</v>
      </c>
      <c r="AR213" s="183" t="s">
        <v>84</v>
      </c>
      <c r="AT213" s="184" t="s">
        <v>75</v>
      </c>
      <c r="AU213" s="184" t="s">
        <v>84</v>
      </c>
      <c r="AY213" s="183" t="s">
        <v>121</v>
      </c>
      <c r="BK213" s="185">
        <f>SUM(BK214:BK218)</f>
        <v>0</v>
      </c>
    </row>
    <row r="214" spans="1:65" s="2" customFormat="1" ht="21.75" customHeight="1">
      <c r="A214" s="35"/>
      <c r="B214" s="36"/>
      <c r="C214" s="188" t="s">
        <v>395</v>
      </c>
      <c r="D214" s="188" t="s">
        <v>123</v>
      </c>
      <c r="E214" s="189" t="s">
        <v>396</v>
      </c>
      <c r="F214" s="190" t="s">
        <v>397</v>
      </c>
      <c r="G214" s="191" t="s">
        <v>126</v>
      </c>
      <c r="H214" s="192">
        <v>42</v>
      </c>
      <c r="I214" s="193"/>
      <c r="J214" s="194">
        <f>ROUND(I214*H214,2)</f>
        <v>0</v>
      </c>
      <c r="K214" s="195"/>
      <c r="L214" s="40"/>
      <c r="M214" s="196" t="s">
        <v>1</v>
      </c>
      <c r="N214" s="197" t="s">
        <v>41</v>
      </c>
      <c r="O214" s="72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0" t="s">
        <v>127</v>
      </c>
      <c r="AT214" s="200" t="s">
        <v>123</v>
      </c>
      <c r="AU214" s="200" t="s">
        <v>86</v>
      </c>
      <c r="AY214" s="18" t="s">
        <v>121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8" t="s">
        <v>84</v>
      </c>
      <c r="BK214" s="201">
        <f>ROUND(I214*H214,2)</f>
        <v>0</v>
      </c>
      <c r="BL214" s="18" t="s">
        <v>127</v>
      </c>
      <c r="BM214" s="200" t="s">
        <v>398</v>
      </c>
    </row>
    <row r="215" spans="1:65" s="2" customFormat="1" ht="24.15" customHeight="1">
      <c r="A215" s="35"/>
      <c r="B215" s="36"/>
      <c r="C215" s="188" t="s">
        <v>399</v>
      </c>
      <c r="D215" s="188" t="s">
        <v>123</v>
      </c>
      <c r="E215" s="189" t="s">
        <v>400</v>
      </c>
      <c r="F215" s="190" t="s">
        <v>401</v>
      </c>
      <c r="G215" s="191" t="s">
        <v>126</v>
      </c>
      <c r="H215" s="192">
        <v>42</v>
      </c>
      <c r="I215" s="193"/>
      <c r="J215" s="194">
        <f>ROUND(I215*H215,2)</f>
        <v>0</v>
      </c>
      <c r="K215" s="195"/>
      <c r="L215" s="40"/>
      <c r="M215" s="196" t="s">
        <v>1</v>
      </c>
      <c r="N215" s="197" t="s">
        <v>41</v>
      </c>
      <c r="O215" s="72"/>
      <c r="P215" s="198">
        <f>O215*H215</f>
        <v>0</v>
      </c>
      <c r="Q215" s="198">
        <v>8.3500000000000005E-2</v>
      </c>
      <c r="R215" s="198">
        <f>Q215*H215</f>
        <v>3.5070000000000001</v>
      </c>
      <c r="S215" s="198">
        <v>0</v>
      </c>
      <c r="T215" s="19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0" t="s">
        <v>127</v>
      </c>
      <c r="AT215" s="200" t="s">
        <v>123</v>
      </c>
      <c r="AU215" s="200" t="s">
        <v>86</v>
      </c>
      <c r="AY215" s="18" t="s">
        <v>121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8" t="s">
        <v>84</v>
      </c>
      <c r="BK215" s="201">
        <f>ROUND(I215*H215,2)</f>
        <v>0</v>
      </c>
      <c r="BL215" s="18" t="s">
        <v>127</v>
      </c>
      <c r="BM215" s="200" t="s">
        <v>402</v>
      </c>
    </row>
    <row r="216" spans="1:65" s="2" customFormat="1" ht="16.5" customHeight="1">
      <c r="A216" s="35"/>
      <c r="B216" s="36"/>
      <c r="C216" s="249" t="s">
        <v>403</v>
      </c>
      <c r="D216" s="249" t="s">
        <v>349</v>
      </c>
      <c r="E216" s="250" t="s">
        <v>404</v>
      </c>
      <c r="F216" s="251" t="s">
        <v>405</v>
      </c>
      <c r="G216" s="252" t="s">
        <v>126</v>
      </c>
      <c r="H216" s="253">
        <v>21</v>
      </c>
      <c r="I216" s="254"/>
      <c r="J216" s="255">
        <f>ROUND(I216*H216,2)</f>
        <v>0</v>
      </c>
      <c r="K216" s="256"/>
      <c r="L216" s="257"/>
      <c r="M216" s="258" t="s">
        <v>1</v>
      </c>
      <c r="N216" s="259" t="s">
        <v>41</v>
      </c>
      <c r="O216" s="72"/>
      <c r="P216" s="198">
        <f>O216*H216</f>
        <v>0</v>
      </c>
      <c r="Q216" s="198">
        <v>0.3</v>
      </c>
      <c r="R216" s="198">
        <f>Q216*H216</f>
        <v>6.3</v>
      </c>
      <c r="S216" s="198">
        <v>0</v>
      </c>
      <c r="T216" s="19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0" t="s">
        <v>172</v>
      </c>
      <c r="AT216" s="200" t="s">
        <v>349</v>
      </c>
      <c r="AU216" s="200" t="s">
        <v>86</v>
      </c>
      <c r="AY216" s="18" t="s">
        <v>121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8" t="s">
        <v>84</v>
      </c>
      <c r="BK216" s="201">
        <f>ROUND(I216*H216,2)</f>
        <v>0</v>
      </c>
      <c r="BL216" s="18" t="s">
        <v>127</v>
      </c>
      <c r="BM216" s="200" t="s">
        <v>406</v>
      </c>
    </row>
    <row r="217" spans="1:65" s="16" customFormat="1" ht="10">
      <c r="B217" s="236"/>
      <c r="C217" s="237"/>
      <c r="D217" s="204" t="s">
        <v>135</v>
      </c>
      <c r="E217" s="238" t="s">
        <v>1</v>
      </c>
      <c r="F217" s="239" t="s">
        <v>407</v>
      </c>
      <c r="G217" s="237"/>
      <c r="H217" s="238" t="s">
        <v>1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135</v>
      </c>
      <c r="AU217" s="245" t="s">
        <v>86</v>
      </c>
      <c r="AV217" s="16" t="s">
        <v>84</v>
      </c>
      <c r="AW217" s="16" t="s">
        <v>32</v>
      </c>
      <c r="AX217" s="16" t="s">
        <v>76</v>
      </c>
      <c r="AY217" s="245" t="s">
        <v>121</v>
      </c>
    </row>
    <row r="218" spans="1:65" s="13" customFormat="1" ht="10">
      <c r="B218" s="202"/>
      <c r="C218" s="203"/>
      <c r="D218" s="204" t="s">
        <v>135</v>
      </c>
      <c r="E218" s="205" t="s">
        <v>1</v>
      </c>
      <c r="F218" s="206" t="s">
        <v>7</v>
      </c>
      <c r="G218" s="203"/>
      <c r="H218" s="207">
        <v>21</v>
      </c>
      <c r="I218" s="208"/>
      <c r="J218" s="203"/>
      <c r="K218" s="203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135</v>
      </c>
      <c r="AU218" s="213" t="s">
        <v>86</v>
      </c>
      <c r="AV218" s="13" t="s">
        <v>86</v>
      </c>
      <c r="AW218" s="13" t="s">
        <v>32</v>
      </c>
      <c r="AX218" s="13" t="s">
        <v>84</v>
      </c>
      <c r="AY218" s="213" t="s">
        <v>121</v>
      </c>
    </row>
    <row r="219" spans="1:65" s="12" customFormat="1" ht="22.75" customHeight="1">
      <c r="B219" s="172"/>
      <c r="C219" s="173"/>
      <c r="D219" s="174" t="s">
        <v>75</v>
      </c>
      <c r="E219" s="186" t="s">
        <v>160</v>
      </c>
      <c r="F219" s="186" t="s">
        <v>408</v>
      </c>
      <c r="G219" s="173"/>
      <c r="H219" s="173"/>
      <c r="I219" s="176"/>
      <c r="J219" s="187">
        <f>BK219</f>
        <v>0</v>
      </c>
      <c r="K219" s="173"/>
      <c r="L219" s="178"/>
      <c r="M219" s="179"/>
      <c r="N219" s="180"/>
      <c r="O219" s="180"/>
      <c r="P219" s="181">
        <f>SUM(P220:P250)</f>
        <v>0</v>
      </c>
      <c r="Q219" s="180"/>
      <c r="R219" s="181">
        <f>SUM(R220:R250)</f>
        <v>55.613598449999991</v>
      </c>
      <c r="S219" s="180"/>
      <c r="T219" s="182">
        <f>SUM(T220:T250)</f>
        <v>0</v>
      </c>
      <c r="AR219" s="183" t="s">
        <v>84</v>
      </c>
      <c r="AT219" s="184" t="s">
        <v>75</v>
      </c>
      <c r="AU219" s="184" t="s">
        <v>84</v>
      </c>
      <c r="AY219" s="183" t="s">
        <v>121</v>
      </c>
      <c r="BK219" s="185">
        <f>SUM(BK220:BK250)</f>
        <v>0</v>
      </c>
    </row>
    <row r="220" spans="1:65" s="2" customFormat="1" ht="24.15" customHeight="1">
      <c r="A220" s="35"/>
      <c r="B220" s="36"/>
      <c r="C220" s="188" t="s">
        <v>409</v>
      </c>
      <c r="D220" s="188" t="s">
        <v>123</v>
      </c>
      <c r="E220" s="189" t="s">
        <v>410</v>
      </c>
      <c r="F220" s="190" t="s">
        <v>411</v>
      </c>
      <c r="G220" s="191" t="s">
        <v>126</v>
      </c>
      <c r="H220" s="192">
        <v>184.86799999999999</v>
      </c>
      <c r="I220" s="193"/>
      <c r="J220" s="194">
        <f>ROUND(I220*H220,2)</f>
        <v>0</v>
      </c>
      <c r="K220" s="195"/>
      <c r="L220" s="40"/>
      <c r="M220" s="196" t="s">
        <v>1</v>
      </c>
      <c r="N220" s="197" t="s">
        <v>41</v>
      </c>
      <c r="O220" s="72"/>
      <c r="P220" s="198">
        <f>O220*H220</f>
        <v>0</v>
      </c>
      <c r="Q220" s="198">
        <v>1.8380000000000001E-2</v>
      </c>
      <c r="R220" s="198">
        <f>Q220*H220</f>
        <v>3.3978738399999999</v>
      </c>
      <c r="S220" s="198">
        <v>0</v>
      </c>
      <c r="T220" s="19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0" t="s">
        <v>127</v>
      </c>
      <c r="AT220" s="200" t="s">
        <v>123</v>
      </c>
      <c r="AU220" s="200" t="s">
        <v>86</v>
      </c>
      <c r="AY220" s="18" t="s">
        <v>121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8" t="s">
        <v>84</v>
      </c>
      <c r="BK220" s="201">
        <f>ROUND(I220*H220,2)</f>
        <v>0</v>
      </c>
      <c r="BL220" s="18" t="s">
        <v>127</v>
      </c>
      <c r="BM220" s="200" t="s">
        <v>412</v>
      </c>
    </row>
    <row r="221" spans="1:65" s="16" customFormat="1" ht="10">
      <c r="B221" s="236"/>
      <c r="C221" s="237"/>
      <c r="D221" s="204" t="s">
        <v>135</v>
      </c>
      <c r="E221" s="238" t="s">
        <v>1</v>
      </c>
      <c r="F221" s="239" t="s">
        <v>413</v>
      </c>
      <c r="G221" s="237"/>
      <c r="H221" s="238" t="s">
        <v>1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135</v>
      </c>
      <c r="AU221" s="245" t="s">
        <v>86</v>
      </c>
      <c r="AV221" s="16" t="s">
        <v>84</v>
      </c>
      <c r="AW221" s="16" t="s">
        <v>32</v>
      </c>
      <c r="AX221" s="16" t="s">
        <v>76</v>
      </c>
      <c r="AY221" s="245" t="s">
        <v>121</v>
      </c>
    </row>
    <row r="222" spans="1:65" s="13" customFormat="1" ht="10">
      <c r="B222" s="202"/>
      <c r="C222" s="203"/>
      <c r="D222" s="204" t="s">
        <v>135</v>
      </c>
      <c r="E222" s="205" t="s">
        <v>1</v>
      </c>
      <c r="F222" s="206" t="s">
        <v>414</v>
      </c>
      <c r="G222" s="203"/>
      <c r="H222" s="207">
        <v>25.08</v>
      </c>
      <c r="I222" s="208"/>
      <c r="J222" s="203"/>
      <c r="K222" s="203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135</v>
      </c>
      <c r="AU222" s="213" t="s">
        <v>86</v>
      </c>
      <c r="AV222" s="13" t="s">
        <v>86</v>
      </c>
      <c r="AW222" s="13" t="s">
        <v>32</v>
      </c>
      <c r="AX222" s="13" t="s">
        <v>76</v>
      </c>
      <c r="AY222" s="213" t="s">
        <v>121</v>
      </c>
    </row>
    <row r="223" spans="1:65" s="13" customFormat="1" ht="10">
      <c r="B223" s="202"/>
      <c r="C223" s="203"/>
      <c r="D223" s="204" t="s">
        <v>135</v>
      </c>
      <c r="E223" s="205" t="s">
        <v>1</v>
      </c>
      <c r="F223" s="206" t="s">
        <v>415</v>
      </c>
      <c r="G223" s="203"/>
      <c r="H223" s="207">
        <v>25.61</v>
      </c>
      <c r="I223" s="208"/>
      <c r="J223" s="203"/>
      <c r="K223" s="203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135</v>
      </c>
      <c r="AU223" s="213" t="s">
        <v>86</v>
      </c>
      <c r="AV223" s="13" t="s">
        <v>86</v>
      </c>
      <c r="AW223" s="13" t="s">
        <v>32</v>
      </c>
      <c r="AX223" s="13" t="s">
        <v>76</v>
      </c>
      <c r="AY223" s="213" t="s">
        <v>121</v>
      </c>
    </row>
    <row r="224" spans="1:65" s="16" customFormat="1" ht="10">
      <c r="B224" s="236"/>
      <c r="C224" s="237"/>
      <c r="D224" s="204" t="s">
        <v>135</v>
      </c>
      <c r="E224" s="238" t="s">
        <v>1</v>
      </c>
      <c r="F224" s="239" t="s">
        <v>416</v>
      </c>
      <c r="G224" s="237"/>
      <c r="H224" s="238" t="s">
        <v>1</v>
      </c>
      <c r="I224" s="240"/>
      <c r="J224" s="237"/>
      <c r="K224" s="237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135</v>
      </c>
      <c r="AU224" s="245" t="s">
        <v>86</v>
      </c>
      <c r="AV224" s="16" t="s">
        <v>84</v>
      </c>
      <c r="AW224" s="16" t="s">
        <v>32</v>
      </c>
      <c r="AX224" s="16" t="s">
        <v>76</v>
      </c>
      <c r="AY224" s="245" t="s">
        <v>121</v>
      </c>
    </row>
    <row r="225" spans="1:65" s="13" customFormat="1" ht="10">
      <c r="B225" s="202"/>
      <c r="C225" s="203"/>
      <c r="D225" s="204" t="s">
        <v>135</v>
      </c>
      <c r="E225" s="205" t="s">
        <v>1</v>
      </c>
      <c r="F225" s="206" t="s">
        <v>417</v>
      </c>
      <c r="G225" s="203"/>
      <c r="H225" s="207">
        <v>134.178</v>
      </c>
      <c r="I225" s="208"/>
      <c r="J225" s="203"/>
      <c r="K225" s="203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135</v>
      </c>
      <c r="AU225" s="213" t="s">
        <v>86</v>
      </c>
      <c r="AV225" s="13" t="s">
        <v>86</v>
      </c>
      <c r="AW225" s="13" t="s">
        <v>32</v>
      </c>
      <c r="AX225" s="13" t="s">
        <v>76</v>
      </c>
      <c r="AY225" s="213" t="s">
        <v>121</v>
      </c>
    </row>
    <row r="226" spans="1:65" s="15" customFormat="1" ht="10">
      <c r="B226" s="225"/>
      <c r="C226" s="226"/>
      <c r="D226" s="204" t="s">
        <v>135</v>
      </c>
      <c r="E226" s="227" t="s">
        <v>1</v>
      </c>
      <c r="F226" s="228" t="s">
        <v>143</v>
      </c>
      <c r="G226" s="226"/>
      <c r="H226" s="229">
        <v>184.86799999999999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135</v>
      </c>
      <c r="AU226" s="235" t="s">
        <v>86</v>
      </c>
      <c r="AV226" s="15" t="s">
        <v>127</v>
      </c>
      <c r="AW226" s="15" t="s">
        <v>32</v>
      </c>
      <c r="AX226" s="15" t="s">
        <v>84</v>
      </c>
      <c r="AY226" s="235" t="s">
        <v>121</v>
      </c>
    </row>
    <row r="227" spans="1:65" s="2" customFormat="1" ht="24.15" customHeight="1">
      <c r="A227" s="35"/>
      <c r="B227" s="36"/>
      <c r="C227" s="188" t="s">
        <v>418</v>
      </c>
      <c r="D227" s="188" t="s">
        <v>123</v>
      </c>
      <c r="E227" s="189" t="s">
        <v>419</v>
      </c>
      <c r="F227" s="190" t="s">
        <v>420</v>
      </c>
      <c r="G227" s="191" t="s">
        <v>126</v>
      </c>
      <c r="H227" s="192">
        <v>49.02</v>
      </c>
      <c r="I227" s="193"/>
      <c r="J227" s="194">
        <f>ROUND(I227*H227,2)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2.0480000000000002E-2</v>
      </c>
      <c r="R227" s="198">
        <f>Q227*H227</f>
        <v>1.0039296000000002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127</v>
      </c>
      <c r="AT227" s="200" t="s">
        <v>123</v>
      </c>
      <c r="AU227" s="200" t="s">
        <v>86</v>
      </c>
      <c r="AY227" s="18" t="s">
        <v>121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8" t="s">
        <v>84</v>
      </c>
      <c r="BK227" s="201">
        <f>ROUND(I227*H227,2)</f>
        <v>0</v>
      </c>
      <c r="BL227" s="18" t="s">
        <v>127</v>
      </c>
      <c r="BM227" s="200" t="s">
        <v>421</v>
      </c>
    </row>
    <row r="228" spans="1:65" s="16" customFormat="1" ht="10">
      <c r="B228" s="236"/>
      <c r="C228" s="237"/>
      <c r="D228" s="204" t="s">
        <v>135</v>
      </c>
      <c r="E228" s="238" t="s">
        <v>1</v>
      </c>
      <c r="F228" s="239" t="s">
        <v>416</v>
      </c>
      <c r="G228" s="237"/>
      <c r="H228" s="238" t="s">
        <v>1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135</v>
      </c>
      <c r="AU228" s="245" t="s">
        <v>86</v>
      </c>
      <c r="AV228" s="16" t="s">
        <v>84</v>
      </c>
      <c r="AW228" s="16" t="s">
        <v>32</v>
      </c>
      <c r="AX228" s="16" t="s">
        <v>76</v>
      </c>
      <c r="AY228" s="245" t="s">
        <v>121</v>
      </c>
    </row>
    <row r="229" spans="1:65" s="13" customFormat="1" ht="10">
      <c r="B229" s="202"/>
      <c r="C229" s="203"/>
      <c r="D229" s="204" t="s">
        <v>135</v>
      </c>
      <c r="E229" s="205" t="s">
        <v>1</v>
      </c>
      <c r="F229" s="206" t="s">
        <v>422</v>
      </c>
      <c r="G229" s="203"/>
      <c r="H229" s="207">
        <v>49.02</v>
      </c>
      <c r="I229" s="208"/>
      <c r="J229" s="203"/>
      <c r="K229" s="203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135</v>
      </c>
      <c r="AU229" s="213" t="s">
        <v>86</v>
      </c>
      <c r="AV229" s="13" t="s">
        <v>86</v>
      </c>
      <c r="AW229" s="13" t="s">
        <v>32</v>
      </c>
      <c r="AX229" s="13" t="s">
        <v>84</v>
      </c>
      <c r="AY229" s="213" t="s">
        <v>121</v>
      </c>
    </row>
    <row r="230" spans="1:65" s="2" customFormat="1" ht="24.15" customHeight="1">
      <c r="A230" s="35"/>
      <c r="B230" s="36"/>
      <c r="C230" s="188" t="s">
        <v>423</v>
      </c>
      <c r="D230" s="188" t="s">
        <v>123</v>
      </c>
      <c r="E230" s="189" t="s">
        <v>424</v>
      </c>
      <c r="F230" s="190" t="s">
        <v>425</v>
      </c>
      <c r="G230" s="191" t="s">
        <v>126</v>
      </c>
      <c r="H230" s="192">
        <v>79.8</v>
      </c>
      <c r="I230" s="193"/>
      <c r="J230" s="194">
        <f>ROUND(I230*H230,2)</f>
        <v>0</v>
      </c>
      <c r="K230" s="195"/>
      <c r="L230" s="40"/>
      <c r="M230" s="196" t="s">
        <v>1</v>
      </c>
      <c r="N230" s="197" t="s">
        <v>41</v>
      </c>
      <c r="O230" s="72"/>
      <c r="P230" s="198">
        <f>O230*H230</f>
        <v>0</v>
      </c>
      <c r="Q230" s="198">
        <v>6.5599999999999999E-3</v>
      </c>
      <c r="R230" s="198">
        <f>Q230*H230</f>
        <v>0.52348799999999995</v>
      </c>
      <c r="S230" s="198">
        <v>0</v>
      </c>
      <c r="T230" s="19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0" t="s">
        <v>127</v>
      </c>
      <c r="AT230" s="200" t="s">
        <v>123</v>
      </c>
      <c r="AU230" s="200" t="s">
        <v>86</v>
      </c>
      <c r="AY230" s="18" t="s">
        <v>121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18" t="s">
        <v>84</v>
      </c>
      <c r="BK230" s="201">
        <f>ROUND(I230*H230,2)</f>
        <v>0</v>
      </c>
      <c r="BL230" s="18" t="s">
        <v>127</v>
      </c>
      <c r="BM230" s="200" t="s">
        <v>426</v>
      </c>
    </row>
    <row r="231" spans="1:65" s="16" customFormat="1" ht="10">
      <c r="B231" s="236"/>
      <c r="C231" s="237"/>
      <c r="D231" s="204" t="s">
        <v>135</v>
      </c>
      <c r="E231" s="238" t="s">
        <v>1</v>
      </c>
      <c r="F231" s="239" t="s">
        <v>413</v>
      </c>
      <c r="G231" s="237"/>
      <c r="H231" s="238" t="s">
        <v>1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135</v>
      </c>
      <c r="AU231" s="245" t="s">
        <v>86</v>
      </c>
      <c r="AV231" s="16" t="s">
        <v>84</v>
      </c>
      <c r="AW231" s="16" t="s">
        <v>32</v>
      </c>
      <c r="AX231" s="16" t="s">
        <v>76</v>
      </c>
      <c r="AY231" s="245" t="s">
        <v>121</v>
      </c>
    </row>
    <row r="232" spans="1:65" s="13" customFormat="1" ht="10">
      <c r="B232" s="202"/>
      <c r="C232" s="203"/>
      <c r="D232" s="204" t="s">
        <v>135</v>
      </c>
      <c r="E232" s="205" t="s">
        <v>1</v>
      </c>
      <c r="F232" s="206" t="s">
        <v>427</v>
      </c>
      <c r="G232" s="203"/>
      <c r="H232" s="207">
        <v>30.78</v>
      </c>
      <c r="I232" s="208"/>
      <c r="J232" s="203"/>
      <c r="K232" s="203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135</v>
      </c>
      <c r="AU232" s="213" t="s">
        <v>86</v>
      </c>
      <c r="AV232" s="13" t="s">
        <v>86</v>
      </c>
      <c r="AW232" s="13" t="s">
        <v>32</v>
      </c>
      <c r="AX232" s="13" t="s">
        <v>76</v>
      </c>
      <c r="AY232" s="213" t="s">
        <v>121</v>
      </c>
    </row>
    <row r="233" spans="1:65" s="16" customFormat="1" ht="10">
      <c r="B233" s="236"/>
      <c r="C233" s="237"/>
      <c r="D233" s="204" t="s">
        <v>135</v>
      </c>
      <c r="E233" s="238" t="s">
        <v>1</v>
      </c>
      <c r="F233" s="239" t="s">
        <v>416</v>
      </c>
      <c r="G233" s="237"/>
      <c r="H233" s="238" t="s">
        <v>1</v>
      </c>
      <c r="I233" s="240"/>
      <c r="J233" s="237"/>
      <c r="K233" s="237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135</v>
      </c>
      <c r="AU233" s="245" t="s">
        <v>86</v>
      </c>
      <c r="AV233" s="16" t="s">
        <v>84</v>
      </c>
      <c r="AW233" s="16" t="s">
        <v>32</v>
      </c>
      <c r="AX233" s="16" t="s">
        <v>76</v>
      </c>
      <c r="AY233" s="245" t="s">
        <v>121</v>
      </c>
    </row>
    <row r="234" spans="1:65" s="13" customFormat="1" ht="10">
      <c r="B234" s="202"/>
      <c r="C234" s="203"/>
      <c r="D234" s="204" t="s">
        <v>135</v>
      </c>
      <c r="E234" s="205" t="s">
        <v>1</v>
      </c>
      <c r="F234" s="206" t="s">
        <v>422</v>
      </c>
      <c r="G234" s="203"/>
      <c r="H234" s="207">
        <v>49.02</v>
      </c>
      <c r="I234" s="208"/>
      <c r="J234" s="203"/>
      <c r="K234" s="203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135</v>
      </c>
      <c r="AU234" s="213" t="s">
        <v>86</v>
      </c>
      <c r="AV234" s="13" t="s">
        <v>86</v>
      </c>
      <c r="AW234" s="13" t="s">
        <v>32</v>
      </c>
      <c r="AX234" s="13" t="s">
        <v>76</v>
      </c>
      <c r="AY234" s="213" t="s">
        <v>121</v>
      </c>
    </row>
    <row r="235" spans="1:65" s="15" customFormat="1" ht="10">
      <c r="B235" s="225"/>
      <c r="C235" s="226"/>
      <c r="D235" s="204" t="s">
        <v>135</v>
      </c>
      <c r="E235" s="227" t="s">
        <v>1</v>
      </c>
      <c r="F235" s="228" t="s">
        <v>143</v>
      </c>
      <c r="G235" s="226"/>
      <c r="H235" s="229">
        <v>79.8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135</v>
      </c>
      <c r="AU235" s="235" t="s">
        <v>86</v>
      </c>
      <c r="AV235" s="15" t="s">
        <v>127</v>
      </c>
      <c r="AW235" s="15" t="s">
        <v>32</v>
      </c>
      <c r="AX235" s="15" t="s">
        <v>84</v>
      </c>
      <c r="AY235" s="235" t="s">
        <v>121</v>
      </c>
    </row>
    <row r="236" spans="1:65" s="2" customFormat="1" ht="24.15" customHeight="1">
      <c r="A236" s="35"/>
      <c r="B236" s="36"/>
      <c r="C236" s="188" t="s">
        <v>428</v>
      </c>
      <c r="D236" s="188" t="s">
        <v>123</v>
      </c>
      <c r="E236" s="189" t="s">
        <v>429</v>
      </c>
      <c r="F236" s="190" t="s">
        <v>430</v>
      </c>
      <c r="G236" s="191" t="s">
        <v>126</v>
      </c>
      <c r="H236" s="192">
        <v>4.71</v>
      </c>
      <c r="I236" s="193"/>
      <c r="J236" s="194">
        <f>ROUND(I236*H236,2)</f>
        <v>0</v>
      </c>
      <c r="K236" s="195"/>
      <c r="L236" s="40"/>
      <c r="M236" s="196" t="s">
        <v>1</v>
      </c>
      <c r="N236" s="197" t="s">
        <v>41</v>
      </c>
      <c r="O236" s="72"/>
      <c r="P236" s="198">
        <f>O236*H236</f>
        <v>0</v>
      </c>
      <c r="Q236" s="198">
        <v>3.15E-2</v>
      </c>
      <c r="R236" s="198">
        <f>Q236*H236</f>
        <v>0.148365</v>
      </c>
      <c r="S236" s="198">
        <v>0</v>
      </c>
      <c r="T236" s="19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127</v>
      </c>
      <c r="AT236" s="200" t="s">
        <v>123</v>
      </c>
      <c r="AU236" s="200" t="s">
        <v>86</v>
      </c>
      <c r="AY236" s="18" t="s">
        <v>121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8" t="s">
        <v>84</v>
      </c>
      <c r="BK236" s="201">
        <f>ROUND(I236*H236,2)</f>
        <v>0</v>
      </c>
      <c r="BL236" s="18" t="s">
        <v>127</v>
      </c>
      <c r="BM236" s="200" t="s">
        <v>431</v>
      </c>
    </row>
    <row r="237" spans="1:65" s="16" customFormat="1" ht="10">
      <c r="B237" s="236"/>
      <c r="C237" s="237"/>
      <c r="D237" s="204" t="s">
        <v>135</v>
      </c>
      <c r="E237" s="238" t="s">
        <v>1</v>
      </c>
      <c r="F237" s="239" t="s">
        <v>432</v>
      </c>
      <c r="G237" s="237"/>
      <c r="H237" s="238" t="s">
        <v>1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135</v>
      </c>
      <c r="AU237" s="245" t="s">
        <v>86</v>
      </c>
      <c r="AV237" s="16" t="s">
        <v>84</v>
      </c>
      <c r="AW237" s="16" t="s">
        <v>32</v>
      </c>
      <c r="AX237" s="16" t="s">
        <v>76</v>
      </c>
      <c r="AY237" s="245" t="s">
        <v>121</v>
      </c>
    </row>
    <row r="238" spans="1:65" s="13" customFormat="1" ht="10">
      <c r="B238" s="202"/>
      <c r="C238" s="203"/>
      <c r="D238" s="204" t="s">
        <v>135</v>
      </c>
      <c r="E238" s="205" t="s">
        <v>1</v>
      </c>
      <c r="F238" s="206" t="s">
        <v>433</v>
      </c>
      <c r="G238" s="203"/>
      <c r="H238" s="207">
        <v>4.71</v>
      </c>
      <c r="I238" s="208"/>
      <c r="J238" s="203"/>
      <c r="K238" s="203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135</v>
      </c>
      <c r="AU238" s="213" t="s">
        <v>86</v>
      </c>
      <c r="AV238" s="13" t="s">
        <v>86</v>
      </c>
      <c r="AW238" s="13" t="s">
        <v>32</v>
      </c>
      <c r="AX238" s="13" t="s">
        <v>84</v>
      </c>
      <c r="AY238" s="213" t="s">
        <v>121</v>
      </c>
    </row>
    <row r="239" spans="1:65" s="2" customFormat="1" ht="24.15" customHeight="1">
      <c r="A239" s="35"/>
      <c r="B239" s="36"/>
      <c r="C239" s="188" t="s">
        <v>434</v>
      </c>
      <c r="D239" s="188" t="s">
        <v>123</v>
      </c>
      <c r="E239" s="189" t="s">
        <v>435</v>
      </c>
      <c r="F239" s="190" t="s">
        <v>436</v>
      </c>
      <c r="G239" s="191" t="s">
        <v>126</v>
      </c>
      <c r="H239" s="192">
        <v>79.8</v>
      </c>
      <c r="I239" s="193"/>
      <c r="J239" s="194">
        <f>ROUND(I239*H239,2)</f>
        <v>0</v>
      </c>
      <c r="K239" s="195"/>
      <c r="L239" s="40"/>
      <c r="M239" s="196" t="s">
        <v>1</v>
      </c>
      <c r="N239" s="197" t="s">
        <v>41</v>
      </c>
      <c r="O239" s="72"/>
      <c r="P239" s="198">
        <f>O239*H239</f>
        <v>0</v>
      </c>
      <c r="Q239" s="198">
        <v>2.8500000000000001E-3</v>
      </c>
      <c r="R239" s="198">
        <f>Q239*H239</f>
        <v>0.22742999999999999</v>
      </c>
      <c r="S239" s="198">
        <v>0</v>
      </c>
      <c r="T239" s="19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0" t="s">
        <v>127</v>
      </c>
      <c r="AT239" s="200" t="s">
        <v>123</v>
      </c>
      <c r="AU239" s="200" t="s">
        <v>86</v>
      </c>
      <c r="AY239" s="18" t="s">
        <v>121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8" t="s">
        <v>84</v>
      </c>
      <c r="BK239" s="201">
        <f>ROUND(I239*H239,2)</f>
        <v>0</v>
      </c>
      <c r="BL239" s="18" t="s">
        <v>127</v>
      </c>
      <c r="BM239" s="200" t="s">
        <v>437</v>
      </c>
    </row>
    <row r="240" spans="1:65" s="2" customFormat="1" ht="33" customHeight="1">
      <c r="A240" s="35"/>
      <c r="B240" s="36"/>
      <c r="C240" s="188" t="s">
        <v>438</v>
      </c>
      <c r="D240" s="188" t="s">
        <v>123</v>
      </c>
      <c r="E240" s="189" t="s">
        <v>439</v>
      </c>
      <c r="F240" s="190" t="s">
        <v>440</v>
      </c>
      <c r="G240" s="191" t="s">
        <v>133</v>
      </c>
      <c r="H240" s="192">
        <v>19.754000000000001</v>
      </c>
      <c r="I240" s="193"/>
      <c r="J240" s="194">
        <f>ROUND(I240*H240,2)</f>
        <v>0</v>
      </c>
      <c r="K240" s="195"/>
      <c r="L240" s="40"/>
      <c r="M240" s="196" t="s">
        <v>1</v>
      </c>
      <c r="N240" s="197" t="s">
        <v>41</v>
      </c>
      <c r="O240" s="72"/>
      <c r="P240" s="198">
        <f>O240*H240</f>
        <v>0</v>
      </c>
      <c r="Q240" s="198">
        <v>2.5018699999999998</v>
      </c>
      <c r="R240" s="198">
        <f>Q240*H240</f>
        <v>49.421939979999998</v>
      </c>
      <c r="S240" s="198">
        <v>0</v>
      </c>
      <c r="T240" s="19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127</v>
      </c>
      <c r="AT240" s="200" t="s">
        <v>123</v>
      </c>
      <c r="AU240" s="200" t="s">
        <v>86</v>
      </c>
      <c r="AY240" s="18" t="s">
        <v>121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8" t="s">
        <v>84</v>
      </c>
      <c r="BK240" s="201">
        <f>ROUND(I240*H240,2)</f>
        <v>0</v>
      </c>
      <c r="BL240" s="18" t="s">
        <v>127</v>
      </c>
      <c r="BM240" s="200" t="s">
        <v>441</v>
      </c>
    </row>
    <row r="241" spans="1:65" s="13" customFormat="1" ht="10">
      <c r="B241" s="202"/>
      <c r="C241" s="203"/>
      <c r="D241" s="204" t="s">
        <v>135</v>
      </c>
      <c r="E241" s="205" t="s">
        <v>1</v>
      </c>
      <c r="F241" s="206" t="s">
        <v>442</v>
      </c>
      <c r="G241" s="203"/>
      <c r="H241" s="207">
        <v>19.754000000000001</v>
      </c>
      <c r="I241" s="208"/>
      <c r="J241" s="203"/>
      <c r="K241" s="203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135</v>
      </c>
      <c r="AU241" s="213" t="s">
        <v>86</v>
      </c>
      <c r="AV241" s="13" t="s">
        <v>86</v>
      </c>
      <c r="AW241" s="13" t="s">
        <v>32</v>
      </c>
      <c r="AX241" s="13" t="s">
        <v>84</v>
      </c>
      <c r="AY241" s="213" t="s">
        <v>121</v>
      </c>
    </row>
    <row r="242" spans="1:65" s="2" customFormat="1" ht="24.15" customHeight="1">
      <c r="A242" s="35"/>
      <c r="B242" s="36"/>
      <c r="C242" s="188" t="s">
        <v>443</v>
      </c>
      <c r="D242" s="188" t="s">
        <v>123</v>
      </c>
      <c r="E242" s="189" t="s">
        <v>444</v>
      </c>
      <c r="F242" s="190" t="s">
        <v>445</v>
      </c>
      <c r="G242" s="191" t="s">
        <v>133</v>
      </c>
      <c r="H242" s="192">
        <v>19.754000000000001</v>
      </c>
      <c r="I242" s="193"/>
      <c r="J242" s="194">
        <f>ROUND(I242*H242,2)</f>
        <v>0</v>
      </c>
      <c r="K242" s="195"/>
      <c r="L242" s="40"/>
      <c r="M242" s="196" t="s">
        <v>1</v>
      </c>
      <c r="N242" s="197" t="s">
        <v>41</v>
      </c>
      <c r="O242" s="72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127</v>
      </c>
      <c r="AT242" s="200" t="s">
        <v>123</v>
      </c>
      <c r="AU242" s="200" t="s">
        <v>86</v>
      </c>
      <c r="AY242" s="18" t="s">
        <v>121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8" t="s">
        <v>84</v>
      </c>
      <c r="BK242" s="201">
        <f>ROUND(I242*H242,2)</f>
        <v>0</v>
      </c>
      <c r="BL242" s="18" t="s">
        <v>127</v>
      </c>
      <c r="BM242" s="200" t="s">
        <v>446</v>
      </c>
    </row>
    <row r="243" spans="1:65" s="2" customFormat="1" ht="33" customHeight="1">
      <c r="A243" s="35"/>
      <c r="B243" s="36"/>
      <c r="C243" s="188" t="s">
        <v>447</v>
      </c>
      <c r="D243" s="188" t="s">
        <v>123</v>
      </c>
      <c r="E243" s="189" t="s">
        <v>448</v>
      </c>
      <c r="F243" s="190" t="s">
        <v>449</v>
      </c>
      <c r="G243" s="191" t="s">
        <v>133</v>
      </c>
      <c r="H243" s="192">
        <v>19.754000000000001</v>
      </c>
      <c r="I243" s="193"/>
      <c r="J243" s="194">
        <f>ROUND(I243*H243,2)</f>
        <v>0</v>
      </c>
      <c r="K243" s="195"/>
      <c r="L243" s="40"/>
      <c r="M243" s="196" t="s">
        <v>1</v>
      </c>
      <c r="N243" s="197" t="s">
        <v>41</v>
      </c>
      <c r="O243" s="72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127</v>
      </c>
      <c r="AT243" s="200" t="s">
        <v>123</v>
      </c>
      <c r="AU243" s="200" t="s">
        <v>86</v>
      </c>
      <c r="AY243" s="18" t="s">
        <v>121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8" t="s">
        <v>84</v>
      </c>
      <c r="BK243" s="201">
        <f>ROUND(I243*H243,2)</f>
        <v>0</v>
      </c>
      <c r="BL243" s="18" t="s">
        <v>127</v>
      </c>
      <c r="BM243" s="200" t="s">
        <v>450</v>
      </c>
    </row>
    <row r="244" spans="1:65" s="2" customFormat="1" ht="16.5" customHeight="1">
      <c r="A244" s="35"/>
      <c r="B244" s="36"/>
      <c r="C244" s="188" t="s">
        <v>451</v>
      </c>
      <c r="D244" s="188" t="s">
        <v>123</v>
      </c>
      <c r="E244" s="189" t="s">
        <v>452</v>
      </c>
      <c r="F244" s="190" t="s">
        <v>453</v>
      </c>
      <c r="G244" s="191" t="s">
        <v>206</v>
      </c>
      <c r="H244" s="192">
        <v>0.439</v>
      </c>
      <c r="I244" s="193"/>
      <c r="J244" s="194">
        <f>ROUND(I244*H244,2)</f>
        <v>0</v>
      </c>
      <c r="K244" s="195"/>
      <c r="L244" s="40"/>
      <c r="M244" s="196" t="s">
        <v>1</v>
      </c>
      <c r="N244" s="197" t="s">
        <v>41</v>
      </c>
      <c r="O244" s="72"/>
      <c r="P244" s="198">
        <f>O244*H244</f>
        <v>0</v>
      </c>
      <c r="Q244" s="198">
        <v>1.06277</v>
      </c>
      <c r="R244" s="198">
        <f>Q244*H244</f>
        <v>0.46655603000000001</v>
      </c>
      <c r="S244" s="198">
        <v>0</v>
      </c>
      <c r="T244" s="19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0" t="s">
        <v>127</v>
      </c>
      <c r="AT244" s="200" t="s">
        <v>123</v>
      </c>
      <c r="AU244" s="200" t="s">
        <v>86</v>
      </c>
      <c r="AY244" s="18" t="s">
        <v>121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8" t="s">
        <v>84</v>
      </c>
      <c r="BK244" s="201">
        <f>ROUND(I244*H244,2)</f>
        <v>0</v>
      </c>
      <c r="BL244" s="18" t="s">
        <v>127</v>
      </c>
      <c r="BM244" s="200" t="s">
        <v>454</v>
      </c>
    </row>
    <row r="245" spans="1:65" s="13" customFormat="1" ht="10">
      <c r="B245" s="202"/>
      <c r="C245" s="203"/>
      <c r="D245" s="204" t="s">
        <v>135</v>
      </c>
      <c r="E245" s="205" t="s">
        <v>1</v>
      </c>
      <c r="F245" s="206" t="s">
        <v>455</v>
      </c>
      <c r="G245" s="203"/>
      <c r="H245" s="207">
        <v>0.439</v>
      </c>
      <c r="I245" s="208"/>
      <c r="J245" s="203"/>
      <c r="K245" s="203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135</v>
      </c>
      <c r="AU245" s="213" t="s">
        <v>86</v>
      </c>
      <c r="AV245" s="13" t="s">
        <v>86</v>
      </c>
      <c r="AW245" s="13" t="s">
        <v>32</v>
      </c>
      <c r="AX245" s="13" t="s">
        <v>84</v>
      </c>
      <c r="AY245" s="213" t="s">
        <v>121</v>
      </c>
    </row>
    <row r="246" spans="1:65" s="2" customFormat="1" ht="24.15" customHeight="1">
      <c r="A246" s="35"/>
      <c r="B246" s="36"/>
      <c r="C246" s="188" t="s">
        <v>456</v>
      </c>
      <c r="D246" s="188" t="s">
        <v>123</v>
      </c>
      <c r="E246" s="189" t="s">
        <v>457</v>
      </c>
      <c r="F246" s="190" t="s">
        <v>458</v>
      </c>
      <c r="G246" s="191" t="s">
        <v>126</v>
      </c>
      <c r="H246" s="192">
        <v>3.36</v>
      </c>
      <c r="I246" s="193"/>
      <c r="J246" s="194">
        <f>ROUND(I246*H246,2)</f>
        <v>0</v>
      </c>
      <c r="K246" s="195"/>
      <c r="L246" s="40"/>
      <c r="M246" s="196" t="s">
        <v>1</v>
      </c>
      <c r="N246" s="197" t="s">
        <v>41</v>
      </c>
      <c r="O246" s="72"/>
      <c r="P246" s="198">
        <f>O246*H246</f>
        <v>0</v>
      </c>
      <c r="Q246" s="198">
        <v>0.1231</v>
      </c>
      <c r="R246" s="198">
        <f>Q246*H246</f>
        <v>0.41361599999999998</v>
      </c>
      <c r="S246" s="198">
        <v>0</v>
      </c>
      <c r="T246" s="19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0" t="s">
        <v>127</v>
      </c>
      <c r="AT246" s="200" t="s">
        <v>123</v>
      </c>
      <c r="AU246" s="200" t="s">
        <v>86</v>
      </c>
      <c r="AY246" s="18" t="s">
        <v>121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8" t="s">
        <v>84</v>
      </c>
      <c r="BK246" s="201">
        <f>ROUND(I246*H246,2)</f>
        <v>0</v>
      </c>
      <c r="BL246" s="18" t="s">
        <v>127</v>
      </c>
      <c r="BM246" s="200" t="s">
        <v>459</v>
      </c>
    </row>
    <row r="247" spans="1:65" s="16" customFormat="1" ht="10">
      <c r="B247" s="236"/>
      <c r="C247" s="237"/>
      <c r="D247" s="204" t="s">
        <v>135</v>
      </c>
      <c r="E247" s="238" t="s">
        <v>1</v>
      </c>
      <c r="F247" s="239" t="s">
        <v>460</v>
      </c>
      <c r="G247" s="237"/>
      <c r="H247" s="238" t="s">
        <v>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135</v>
      </c>
      <c r="AU247" s="245" t="s">
        <v>86</v>
      </c>
      <c r="AV247" s="16" t="s">
        <v>84</v>
      </c>
      <c r="AW247" s="16" t="s">
        <v>32</v>
      </c>
      <c r="AX247" s="16" t="s">
        <v>76</v>
      </c>
      <c r="AY247" s="245" t="s">
        <v>121</v>
      </c>
    </row>
    <row r="248" spans="1:65" s="13" customFormat="1" ht="10">
      <c r="B248" s="202"/>
      <c r="C248" s="203"/>
      <c r="D248" s="204" t="s">
        <v>135</v>
      </c>
      <c r="E248" s="205" t="s">
        <v>1</v>
      </c>
      <c r="F248" s="206" t="s">
        <v>461</v>
      </c>
      <c r="G248" s="203"/>
      <c r="H248" s="207">
        <v>3.36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135</v>
      </c>
      <c r="AU248" s="213" t="s">
        <v>86</v>
      </c>
      <c r="AV248" s="13" t="s">
        <v>86</v>
      </c>
      <c r="AW248" s="13" t="s">
        <v>32</v>
      </c>
      <c r="AX248" s="13" t="s">
        <v>84</v>
      </c>
      <c r="AY248" s="213" t="s">
        <v>121</v>
      </c>
    </row>
    <row r="249" spans="1:65" s="2" customFormat="1" ht="24.15" customHeight="1">
      <c r="A249" s="35"/>
      <c r="B249" s="36"/>
      <c r="C249" s="188" t="s">
        <v>462</v>
      </c>
      <c r="D249" s="188" t="s">
        <v>123</v>
      </c>
      <c r="E249" s="189" t="s">
        <v>463</v>
      </c>
      <c r="F249" s="190" t="s">
        <v>464</v>
      </c>
      <c r="G249" s="191" t="s">
        <v>342</v>
      </c>
      <c r="H249" s="192">
        <v>8</v>
      </c>
      <c r="I249" s="193"/>
      <c r="J249" s="194">
        <f>ROUND(I249*H249,2)</f>
        <v>0</v>
      </c>
      <c r="K249" s="195"/>
      <c r="L249" s="40"/>
      <c r="M249" s="196" t="s">
        <v>1</v>
      </c>
      <c r="N249" s="197" t="s">
        <v>41</v>
      </c>
      <c r="O249" s="72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0" t="s">
        <v>127</v>
      </c>
      <c r="AT249" s="200" t="s">
        <v>123</v>
      </c>
      <c r="AU249" s="200" t="s">
        <v>86</v>
      </c>
      <c r="AY249" s="18" t="s">
        <v>121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18" t="s">
        <v>84</v>
      </c>
      <c r="BK249" s="201">
        <f>ROUND(I249*H249,2)</f>
        <v>0</v>
      </c>
      <c r="BL249" s="18" t="s">
        <v>127</v>
      </c>
      <c r="BM249" s="200" t="s">
        <v>465</v>
      </c>
    </row>
    <row r="250" spans="1:65" s="2" customFormat="1" ht="16.5" customHeight="1">
      <c r="A250" s="35"/>
      <c r="B250" s="36"/>
      <c r="C250" s="249" t="s">
        <v>466</v>
      </c>
      <c r="D250" s="249" t="s">
        <v>349</v>
      </c>
      <c r="E250" s="250" t="s">
        <v>467</v>
      </c>
      <c r="F250" s="251" t="s">
        <v>468</v>
      </c>
      <c r="G250" s="252" t="s">
        <v>342</v>
      </c>
      <c r="H250" s="253">
        <v>8</v>
      </c>
      <c r="I250" s="254"/>
      <c r="J250" s="255">
        <f>ROUND(I250*H250,2)</f>
        <v>0</v>
      </c>
      <c r="K250" s="256"/>
      <c r="L250" s="257"/>
      <c r="M250" s="258" t="s">
        <v>1</v>
      </c>
      <c r="N250" s="259" t="s">
        <v>41</v>
      </c>
      <c r="O250" s="72"/>
      <c r="P250" s="198">
        <f>O250*H250</f>
        <v>0</v>
      </c>
      <c r="Q250" s="198">
        <v>1.2999999999999999E-3</v>
      </c>
      <c r="R250" s="198">
        <f>Q250*H250</f>
        <v>1.04E-2</v>
      </c>
      <c r="S250" s="198">
        <v>0</v>
      </c>
      <c r="T250" s="19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172</v>
      </c>
      <c r="AT250" s="200" t="s">
        <v>349</v>
      </c>
      <c r="AU250" s="200" t="s">
        <v>86</v>
      </c>
      <c r="AY250" s="18" t="s">
        <v>121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8" t="s">
        <v>84</v>
      </c>
      <c r="BK250" s="201">
        <f>ROUND(I250*H250,2)</f>
        <v>0</v>
      </c>
      <c r="BL250" s="18" t="s">
        <v>127</v>
      </c>
      <c r="BM250" s="200" t="s">
        <v>469</v>
      </c>
    </row>
    <row r="251" spans="1:65" s="12" customFormat="1" ht="22.75" customHeight="1">
      <c r="B251" s="172"/>
      <c r="C251" s="173"/>
      <c r="D251" s="174" t="s">
        <v>75</v>
      </c>
      <c r="E251" s="186" t="s">
        <v>129</v>
      </c>
      <c r="F251" s="186" t="s">
        <v>130</v>
      </c>
      <c r="G251" s="173"/>
      <c r="H251" s="173"/>
      <c r="I251" s="176"/>
      <c r="J251" s="187">
        <f>BK251</f>
        <v>0</v>
      </c>
      <c r="K251" s="173"/>
      <c r="L251" s="178"/>
      <c r="M251" s="179"/>
      <c r="N251" s="180"/>
      <c r="O251" s="180"/>
      <c r="P251" s="181">
        <f>SUM(P252:P260)</f>
        <v>0</v>
      </c>
      <c r="Q251" s="180"/>
      <c r="R251" s="181">
        <f>SUM(R252:R260)</f>
        <v>2.4692499999999999E-2</v>
      </c>
      <c r="S251" s="180"/>
      <c r="T251" s="182">
        <f>SUM(T252:T260)</f>
        <v>0</v>
      </c>
      <c r="AR251" s="183" t="s">
        <v>84</v>
      </c>
      <c r="AT251" s="184" t="s">
        <v>75</v>
      </c>
      <c r="AU251" s="184" t="s">
        <v>84</v>
      </c>
      <c r="AY251" s="183" t="s">
        <v>121</v>
      </c>
      <c r="BK251" s="185">
        <f>SUM(BK252:BK260)</f>
        <v>0</v>
      </c>
    </row>
    <row r="252" spans="1:65" s="2" customFormat="1" ht="37.75" customHeight="1">
      <c r="A252" s="35"/>
      <c r="B252" s="36"/>
      <c r="C252" s="188" t="s">
        <v>470</v>
      </c>
      <c r="D252" s="188" t="s">
        <v>123</v>
      </c>
      <c r="E252" s="189" t="s">
        <v>471</v>
      </c>
      <c r="F252" s="190" t="s">
        <v>472</v>
      </c>
      <c r="G252" s="191" t="s">
        <v>126</v>
      </c>
      <c r="H252" s="192">
        <v>339.67</v>
      </c>
      <c r="I252" s="193"/>
      <c r="J252" s="194">
        <f>ROUND(I252*H252,2)</f>
        <v>0</v>
      </c>
      <c r="K252" s="195"/>
      <c r="L252" s="40"/>
      <c r="M252" s="196" t="s">
        <v>1</v>
      </c>
      <c r="N252" s="197" t="s">
        <v>41</v>
      </c>
      <c r="O252" s="72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127</v>
      </c>
      <c r="AT252" s="200" t="s">
        <v>123</v>
      </c>
      <c r="AU252" s="200" t="s">
        <v>86</v>
      </c>
      <c r="AY252" s="18" t="s">
        <v>121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18" t="s">
        <v>84</v>
      </c>
      <c r="BK252" s="201">
        <f>ROUND(I252*H252,2)</f>
        <v>0</v>
      </c>
      <c r="BL252" s="18" t="s">
        <v>127</v>
      </c>
      <c r="BM252" s="200" t="s">
        <v>473</v>
      </c>
    </row>
    <row r="253" spans="1:65" s="13" customFormat="1" ht="10">
      <c r="B253" s="202"/>
      <c r="C253" s="203"/>
      <c r="D253" s="204" t="s">
        <v>135</v>
      </c>
      <c r="E253" s="205" t="s">
        <v>1</v>
      </c>
      <c r="F253" s="206" t="s">
        <v>474</v>
      </c>
      <c r="G253" s="203"/>
      <c r="H253" s="207">
        <v>219.67</v>
      </c>
      <c r="I253" s="208"/>
      <c r="J253" s="203"/>
      <c r="K253" s="203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135</v>
      </c>
      <c r="AU253" s="213" t="s">
        <v>86</v>
      </c>
      <c r="AV253" s="13" t="s">
        <v>86</v>
      </c>
      <c r="AW253" s="13" t="s">
        <v>32</v>
      </c>
      <c r="AX253" s="13" t="s">
        <v>76</v>
      </c>
      <c r="AY253" s="213" t="s">
        <v>121</v>
      </c>
    </row>
    <row r="254" spans="1:65" s="13" customFormat="1" ht="10">
      <c r="B254" s="202"/>
      <c r="C254" s="203"/>
      <c r="D254" s="204" t="s">
        <v>135</v>
      </c>
      <c r="E254" s="205" t="s">
        <v>1</v>
      </c>
      <c r="F254" s="206" t="s">
        <v>475</v>
      </c>
      <c r="G254" s="203"/>
      <c r="H254" s="207">
        <v>120</v>
      </c>
      <c r="I254" s="208"/>
      <c r="J254" s="203"/>
      <c r="K254" s="203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135</v>
      </c>
      <c r="AU254" s="213" t="s">
        <v>86</v>
      </c>
      <c r="AV254" s="13" t="s">
        <v>86</v>
      </c>
      <c r="AW254" s="13" t="s">
        <v>32</v>
      </c>
      <c r="AX254" s="13" t="s">
        <v>76</v>
      </c>
      <c r="AY254" s="213" t="s">
        <v>121</v>
      </c>
    </row>
    <row r="255" spans="1:65" s="15" customFormat="1" ht="10">
      <c r="B255" s="225"/>
      <c r="C255" s="226"/>
      <c r="D255" s="204" t="s">
        <v>135</v>
      </c>
      <c r="E255" s="227" t="s">
        <v>1</v>
      </c>
      <c r="F255" s="228" t="s">
        <v>143</v>
      </c>
      <c r="G255" s="226"/>
      <c r="H255" s="229">
        <v>339.67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AT255" s="235" t="s">
        <v>135</v>
      </c>
      <c r="AU255" s="235" t="s">
        <v>86</v>
      </c>
      <c r="AV255" s="15" t="s">
        <v>127</v>
      </c>
      <c r="AW255" s="15" t="s">
        <v>32</v>
      </c>
      <c r="AX255" s="15" t="s">
        <v>84</v>
      </c>
      <c r="AY255" s="235" t="s">
        <v>121</v>
      </c>
    </row>
    <row r="256" spans="1:65" s="2" customFormat="1" ht="33" customHeight="1">
      <c r="A256" s="35"/>
      <c r="B256" s="36"/>
      <c r="C256" s="188" t="s">
        <v>476</v>
      </c>
      <c r="D256" s="188" t="s">
        <v>123</v>
      </c>
      <c r="E256" s="189" t="s">
        <v>477</v>
      </c>
      <c r="F256" s="190" t="s">
        <v>478</v>
      </c>
      <c r="G256" s="191" t="s">
        <v>126</v>
      </c>
      <c r="H256" s="192">
        <v>10190.1</v>
      </c>
      <c r="I256" s="193"/>
      <c r="J256" s="194">
        <f>ROUND(I256*H256,2)</f>
        <v>0</v>
      </c>
      <c r="K256" s="195"/>
      <c r="L256" s="40"/>
      <c r="M256" s="196" t="s">
        <v>1</v>
      </c>
      <c r="N256" s="197" t="s">
        <v>41</v>
      </c>
      <c r="O256" s="72"/>
      <c r="P256" s="198">
        <f>O256*H256</f>
        <v>0</v>
      </c>
      <c r="Q256" s="198">
        <v>0</v>
      </c>
      <c r="R256" s="198">
        <f>Q256*H256</f>
        <v>0</v>
      </c>
      <c r="S256" s="198">
        <v>0</v>
      </c>
      <c r="T256" s="19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0" t="s">
        <v>127</v>
      </c>
      <c r="AT256" s="200" t="s">
        <v>123</v>
      </c>
      <c r="AU256" s="200" t="s">
        <v>86</v>
      </c>
      <c r="AY256" s="18" t="s">
        <v>121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8" t="s">
        <v>84</v>
      </c>
      <c r="BK256" s="201">
        <f>ROUND(I256*H256,2)</f>
        <v>0</v>
      </c>
      <c r="BL256" s="18" t="s">
        <v>127</v>
      </c>
      <c r="BM256" s="200" t="s">
        <v>479</v>
      </c>
    </row>
    <row r="257" spans="1:65" s="13" customFormat="1" ht="10">
      <c r="B257" s="202"/>
      <c r="C257" s="203"/>
      <c r="D257" s="204" t="s">
        <v>135</v>
      </c>
      <c r="E257" s="203"/>
      <c r="F257" s="206" t="s">
        <v>480</v>
      </c>
      <c r="G257" s="203"/>
      <c r="H257" s="207">
        <v>10190.1</v>
      </c>
      <c r="I257" s="208"/>
      <c r="J257" s="203"/>
      <c r="K257" s="203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135</v>
      </c>
      <c r="AU257" s="213" t="s">
        <v>86</v>
      </c>
      <c r="AV257" s="13" t="s">
        <v>86</v>
      </c>
      <c r="AW257" s="13" t="s">
        <v>4</v>
      </c>
      <c r="AX257" s="13" t="s">
        <v>84</v>
      </c>
      <c r="AY257" s="213" t="s">
        <v>121</v>
      </c>
    </row>
    <row r="258" spans="1:65" s="2" customFormat="1" ht="37.75" customHeight="1">
      <c r="A258" s="35"/>
      <c r="B258" s="36"/>
      <c r="C258" s="188" t="s">
        <v>481</v>
      </c>
      <c r="D258" s="188" t="s">
        <v>123</v>
      </c>
      <c r="E258" s="189" t="s">
        <v>482</v>
      </c>
      <c r="F258" s="190" t="s">
        <v>483</v>
      </c>
      <c r="G258" s="191" t="s">
        <v>126</v>
      </c>
      <c r="H258" s="192">
        <v>339.67</v>
      </c>
      <c r="I258" s="193"/>
      <c r="J258" s="194">
        <f>ROUND(I258*H258,2)</f>
        <v>0</v>
      </c>
      <c r="K258" s="195"/>
      <c r="L258" s="40"/>
      <c r="M258" s="196" t="s">
        <v>1</v>
      </c>
      <c r="N258" s="197" t="s">
        <v>41</v>
      </c>
      <c r="O258" s="72"/>
      <c r="P258" s="198">
        <f>O258*H258</f>
        <v>0</v>
      </c>
      <c r="Q258" s="198">
        <v>0</v>
      </c>
      <c r="R258" s="198">
        <f>Q258*H258</f>
        <v>0</v>
      </c>
      <c r="S258" s="198">
        <v>0</v>
      </c>
      <c r="T258" s="19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0" t="s">
        <v>127</v>
      </c>
      <c r="AT258" s="200" t="s">
        <v>123</v>
      </c>
      <c r="AU258" s="200" t="s">
        <v>86</v>
      </c>
      <c r="AY258" s="18" t="s">
        <v>121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8" t="s">
        <v>84</v>
      </c>
      <c r="BK258" s="201">
        <f>ROUND(I258*H258,2)</f>
        <v>0</v>
      </c>
      <c r="BL258" s="18" t="s">
        <v>127</v>
      </c>
      <c r="BM258" s="200" t="s">
        <v>484</v>
      </c>
    </row>
    <row r="259" spans="1:65" s="2" customFormat="1" ht="37.75" customHeight="1">
      <c r="A259" s="35"/>
      <c r="B259" s="36"/>
      <c r="C259" s="188" t="s">
        <v>485</v>
      </c>
      <c r="D259" s="188" t="s">
        <v>123</v>
      </c>
      <c r="E259" s="189" t="s">
        <v>486</v>
      </c>
      <c r="F259" s="190" t="s">
        <v>487</v>
      </c>
      <c r="G259" s="191" t="s">
        <v>126</v>
      </c>
      <c r="H259" s="192">
        <v>98.77</v>
      </c>
      <c r="I259" s="193"/>
      <c r="J259" s="194">
        <f>ROUND(I259*H259,2)</f>
        <v>0</v>
      </c>
      <c r="K259" s="195"/>
      <c r="L259" s="40"/>
      <c r="M259" s="196" t="s">
        <v>1</v>
      </c>
      <c r="N259" s="197" t="s">
        <v>41</v>
      </c>
      <c r="O259" s="72"/>
      <c r="P259" s="198">
        <f>O259*H259</f>
        <v>0</v>
      </c>
      <c r="Q259" s="198">
        <v>2.1000000000000001E-4</v>
      </c>
      <c r="R259" s="198">
        <f>Q259*H259</f>
        <v>2.0741699999999998E-2</v>
      </c>
      <c r="S259" s="198">
        <v>0</v>
      </c>
      <c r="T259" s="19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0" t="s">
        <v>127</v>
      </c>
      <c r="AT259" s="200" t="s">
        <v>123</v>
      </c>
      <c r="AU259" s="200" t="s">
        <v>86</v>
      </c>
      <c r="AY259" s="18" t="s">
        <v>121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8" t="s">
        <v>84</v>
      </c>
      <c r="BK259" s="201">
        <f>ROUND(I259*H259,2)</f>
        <v>0</v>
      </c>
      <c r="BL259" s="18" t="s">
        <v>127</v>
      </c>
      <c r="BM259" s="200" t="s">
        <v>488</v>
      </c>
    </row>
    <row r="260" spans="1:65" s="2" customFormat="1" ht="24.15" customHeight="1">
      <c r="A260" s="35"/>
      <c r="B260" s="36"/>
      <c r="C260" s="188" t="s">
        <v>489</v>
      </c>
      <c r="D260" s="188" t="s">
        <v>123</v>
      </c>
      <c r="E260" s="189" t="s">
        <v>490</v>
      </c>
      <c r="F260" s="190" t="s">
        <v>491</v>
      </c>
      <c r="G260" s="191" t="s">
        <v>126</v>
      </c>
      <c r="H260" s="192">
        <v>98.77</v>
      </c>
      <c r="I260" s="193"/>
      <c r="J260" s="194">
        <f>ROUND(I260*H260,2)</f>
        <v>0</v>
      </c>
      <c r="K260" s="195"/>
      <c r="L260" s="40"/>
      <c r="M260" s="196" t="s">
        <v>1</v>
      </c>
      <c r="N260" s="197" t="s">
        <v>41</v>
      </c>
      <c r="O260" s="72"/>
      <c r="P260" s="198">
        <f>O260*H260</f>
        <v>0</v>
      </c>
      <c r="Q260" s="198">
        <v>4.0000000000000003E-5</v>
      </c>
      <c r="R260" s="198">
        <f>Q260*H260</f>
        <v>3.9508E-3</v>
      </c>
      <c r="S260" s="198">
        <v>0</v>
      </c>
      <c r="T260" s="19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0" t="s">
        <v>127</v>
      </c>
      <c r="AT260" s="200" t="s">
        <v>123</v>
      </c>
      <c r="AU260" s="200" t="s">
        <v>86</v>
      </c>
      <c r="AY260" s="18" t="s">
        <v>121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8" t="s">
        <v>84</v>
      </c>
      <c r="BK260" s="201">
        <f>ROUND(I260*H260,2)</f>
        <v>0</v>
      </c>
      <c r="BL260" s="18" t="s">
        <v>127</v>
      </c>
      <c r="BM260" s="200" t="s">
        <v>492</v>
      </c>
    </row>
    <row r="261" spans="1:65" s="12" customFormat="1" ht="22.75" customHeight="1">
      <c r="B261" s="172"/>
      <c r="C261" s="173"/>
      <c r="D261" s="174" t="s">
        <v>75</v>
      </c>
      <c r="E261" s="186" t="s">
        <v>493</v>
      </c>
      <c r="F261" s="186" t="s">
        <v>494</v>
      </c>
      <c r="G261" s="173"/>
      <c r="H261" s="173"/>
      <c r="I261" s="176"/>
      <c r="J261" s="187">
        <f>BK261</f>
        <v>0</v>
      </c>
      <c r="K261" s="173"/>
      <c r="L261" s="178"/>
      <c r="M261" s="179"/>
      <c r="N261" s="180"/>
      <c r="O261" s="180"/>
      <c r="P261" s="181">
        <f>P262</f>
        <v>0</v>
      </c>
      <c r="Q261" s="180"/>
      <c r="R261" s="181">
        <f>R262</f>
        <v>0</v>
      </c>
      <c r="S261" s="180"/>
      <c r="T261" s="182">
        <f>T262</f>
        <v>0</v>
      </c>
      <c r="AR261" s="183" t="s">
        <v>84</v>
      </c>
      <c r="AT261" s="184" t="s">
        <v>75</v>
      </c>
      <c r="AU261" s="184" t="s">
        <v>84</v>
      </c>
      <c r="AY261" s="183" t="s">
        <v>121</v>
      </c>
      <c r="BK261" s="185">
        <f>BK262</f>
        <v>0</v>
      </c>
    </row>
    <row r="262" spans="1:65" s="2" customFormat="1" ht="16.5" customHeight="1">
      <c r="A262" s="35"/>
      <c r="B262" s="36"/>
      <c r="C262" s="188" t="s">
        <v>495</v>
      </c>
      <c r="D262" s="188" t="s">
        <v>123</v>
      </c>
      <c r="E262" s="189" t="s">
        <v>496</v>
      </c>
      <c r="F262" s="190" t="s">
        <v>497</v>
      </c>
      <c r="G262" s="191" t="s">
        <v>206</v>
      </c>
      <c r="H262" s="192">
        <v>322.75400000000002</v>
      </c>
      <c r="I262" s="193"/>
      <c r="J262" s="194">
        <f>ROUND(I262*H262,2)</f>
        <v>0</v>
      </c>
      <c r="K262" s="195"/>
      <c r="L262" s="40"/>
      <c r="M262" s="196" t="s">
        <v>1</v>
      </c>
      <c r="N262" s="197" t="s">
        <v>41</v>
      </c>
      <c r="O262" s="72"/>
      <c r="P262" s="198">
        <f>O262*H262</f>
        <v>0</v>
      </c>
      <c r="Q262" s="198">
        <v>0</v>
      </c>
      <c r="R262" s="198">
        <f>Q262*H262</f>
        <v>0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127</v>
      </c>
      <c r="AT262" s="200" t="s">
        <v>123</v>
      </c>
      <c r="AU262" s="200" t="s">
        <v>86</v>
      </c>
      <c r="AY262" s="18" t="s">
        <v>121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8" t="s">
        <v>84</v>
      </c>
      <c r="BK262" s="201">
        <f>ROUND(I262*H262,2)</f>
        <v>0</v>
      </c>
      <c r="BL262" s="18" t="s">
        <v>127</v>
      </c>
      <c r="BM262" s="200" t="s">
        <v>498</v>
      </c>
    </row>
    <row r="263" spans="1:65" s="12" customFormat="1" ht="25.9" customHeight="1">
      <c r="B263" s="172"/>
      <c r="C263" s="173"/>
      <c r="D263" s="174" t="s">
        <v>75</v>
      </c>
      <c r="E263" s="175" t="s">
        <v>226</v>
      </c>
      <c r="F263" s="175" t="s">
        <v>227</v>
      </c>
      <c r="G263" s="173"/>
      <c r="H263" s="173"/>
      <c r="I263" s="176"/>
      <c r="J263" s="177">
        <f>BK263</f>
        <v>0</v>
      </c>
      <c r="K263" s="173"/>
      <c r="L263" s="178"/>
      <c r="M263" s="179"/>
      <c r="N263" s="180"/>
      <c r="O263" s="180"/>
      <c r="P263" s="181">
        <f>P264+P276+P292+P299+P315+P320+P340+P346+P352</f>
        <v>0</v>
      </c>
      <c r="Q263" s="180"/>
      <c r="R263" s="181">
        <f>R264+R276+R292+R299+R315+R320+R340+R346+R352</f>
        <v>8.8949397999999995</v>
      </c>
      <c r="S263" s="180"/>
      <c r="T263" s="182">
        <f>T264+T276+T292+T299+T315+T320+T340+T346+T352</f>
        <v>0</v>
      </c>
      <c r="AR263" s="183" t="s">
        <v>86</v>
      </c>
      <c r="AT263" s="184" t="s">
        <v>75</v>
      </c>
      <c r="AU263" s="184" t="s">
        <v>76</v>
      </c>
      <c r="AY263" s="183" t="s">
        <v>121</v>
      </c>
      <c r="BK263" s="185">
        <f>BK264+BK276+BK292+BK299+BK315+BK320+BK340+BK346+BK352</f>
        <v>0</v>
      </c>
    </row>
    <row r="264" spans="1:65" s="12" customFormat="1" ht="22.75" customHeight="1">
      <c r="B264" s="172"/>
      <c r="C264" s="173"/>
      <c r="D264" s="174" t="s">
        <v>75</v>
      </c>
      <c r="E264" s="186" t="s">
        <v>499</v>
      </c>
      <c r="F264" s="186" t="s">
        <v>500</v>
      </c>
      <c r="G264" s="173"/>
      <c r="H264" s="173"/>
      <c r="I264" s="176"/>
      <c r="J264" s="187">
        <f>BK264</f>
        <v>0</v>
      </c>
      <c r="K264" s="173"/>
      <c r="L264" s="178"/>
      <c r="M264" s="179"/>
      <c r="N264" s="180"/>
      <c r="O264" s="180"/>
      <c r="P264" s="181">
        <f>SUM(P265:P275)</f>
        <v>0</v>
      </c>
      <c r="Q264" s="180"/>
      <c r="R264" s="181">
        <f>SUM(R265:R275)</f>
        <v>3.6218000000000007E-2</v>
      </c>
      <c r="S264" s="180"/>
      <c r="T264" s="182">
        <f>SUM(T265:T275)</f>
        <v>0</v>
      </c>
      <c r="AR264" s="183" t="s">
        <v>86</v>
      </c>
      <c r="AT264" s="184" t="s">
        <v>75</v>
      </c>
      <c r="AU264" s="184" t="s">
        <v>84</v>
      </c>
      <c r="AY264" s="183" t="s">
        <v>121</v>
      </c>
      <c r="BK264" s="185">
        <f>SUM(BK265:BK275)</f>
        <v>0</v>
      </c>
    </row>
    <row r="265" spans="1:65" s="2" customFormat="1" ht="24.15" customHeight="1">
      <c r="A265" s="35"/>
      <c r="B265" s="36"/>
      <c r="C265" s="188" t="s">
        <v>501</v>
      </c>
      <c r="D265" s="188" t="s">
        <v>123</v>
      </c>
      <c r="E265" s="189" t="s">
        <v>502</v>
      </c>
      <c r="F265" s="190" t="s">
        <v>503</v>
      </c>
      <c r="G265" s="191" t="s">
        <v>126</v>
      </c>
      <c r="H265" s="192">
        <v>5.1120000000000001</v>
      </c>
      <c r="I265" s="193"/>
      <c r="J265" s="194">
        <f>ROUND(I265*H265,2)</f>
        <v>0</v>
      </c>
      <c r="K265" s="195"/>
      <c r="L265" s="40"/>
      <c r="M265" s="196" t="s">
        <v>1</v>
      </c>
      <c r="N265" s="197" t="s">
        <v>41</v>
      </c>
      <c r="O265" s="72"/>
      <c r="P265" s="198">
        <f>O265*H265</f>
        <v>0</v>
      </c>
      <c r="Q265" s="198">
        <v>0</v>
      </c>
      <c r="R265" s="198">
        <f>Q265*H265</f>
        <v>0</v>
      </c>
      <c r="S265" s="198">
        <v>0</v>
      </c>
      <c r="T265" s="19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212</v>
      </c>
      <c r="AT265" s="200" t="s">
        <v>123</v>
      </c>
      <c r="AU265" s="200" t="s">
        <v>86</v>
      </c>
      <c r="AY265" s="18" t="s">
        <v>121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18" t="s">
        <v>84</v>
      </c>
      <c r="BK265" s="201">
        <f>ROUND(I265*H265,2)</f>
        <v>0</v>
      </c>
      <c r="BL265" s="18" t="s">
        <v>212</v>
      </c>
      <c r="BM265" s="200" t="s">
        <v>504</v>
      </c>
    </row>
    <row r="266" spans="1:65" s="13" customFormat="1" ht="10">
      <c r="B266" s="202"/>
      <c r="C266" s="203"/>
      <c r="D266" s="204" t="s">
        <v>135</v>
      </c>
      <c r="E266" s="205" t="s">
        <v>1</v>
      </c>
      <c r="F266" s="206" t="s">
        <v>461</v>
      </c>
      <c r="G266" s="203"/>
      <c r="H266" s="207">
        <v>3.36</v>
      </c>
      <c r="I266" s="208"/>
      <c r="J266" s="203"/>
      <c r="K266" s="203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135</v>
      </c>
      <c r="AU266" s="213" t="s">
        <v>86</v>
      </c>
      <c r="AV266" s="13" t="s">
        <v>86</v>
      </c>
      <c r="AW266" s="13" t="s">
        <v>32</v>
      </c>
      <c r="AX266" s="13" t="s">
        <v>76</v>
      </c>
      <c r="AY266" s="213" t="s">
        <v>121</v>
      </c>
    </row>
    <row r="267" spans="1:65" s="13" customFormat="1" ht="10">
      <c r="B267" s="202"/>
      <c r="C267" s="203"/>
      <c r="D267" s="204" t="s">
        <v>135</v>
      </c>
      <c r="E267" s="205" t="s">
        <v>1</v>
      </c>
      <c r="F267" s="206" t="s">
        <v>505</v>
      </c>
      <c r="G267" s="203"/>
      <c r="H267" s="207">
        <v>0.9</v>
      </c>
      <c r="I267" s="208"/>
      <c r="J267" s="203"/>
      <c r="K267" s="203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135</v>
      </c>
      <c r="AU267" s="213" t="s">
        <v>86</v>
      </c>
      <c r="AV267" s="13" t="s">
        <v>86</v>
      </c>
      <c r="AW267" s="13" t="s">
        <v>32</v>
      </c>
      <c r="AX267" s="13" t="s">
        <v>76</v>
      </c>
      <c r="AY267" s="213" t="s">
        <v>121</v>
      </c>
    </row>
    <row r="268" spans="1:65" s="13" customFormat="1" ht="10">
      <c r="B268" s="202"/>
      <c r="C268" s="203"/>
      <c r="D268" s="204" t="s">
        <v>135</v>
      </c>
      <c r="E268" s="205" t="s">
        <v>1</v>
      </c>
      <c r="F268" s="206" t="s">
        <v>506</v>
      </c>
      <c r="G268" s="203"/>
      <c r="H268" s="207">
        <v>0.85199999999999998</v>
      </c>
      <c r="I268" s="208"/>
      <c r="J268" s="203"/>
      <c r="K268" s="203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135</v>
      </c>
      <c r="AU268" s="213" t="s">
        <v>86</v>
      </c>
      <c r="AV268" s="13" t="s">
        <v>86</v>
      </c>
      <c r="AW268" s="13" t="s">
        <v>32</v>
      </c>
      <c r="AX268" s="13" t="s">
        <v>76</v>
      </c>
      <c r="AY268" s="213" t="s">
        <v>121</v>
      </c>
    </row>
    <row r="269" spans="1:65" s="15" customFormat="1" ht="10">
      <c r="B269" s="225"/>
      <c r="C269" s="226"/>
      <c r="D269" s="204" t="s">
        <v>135</v>
      </c>
      <c r="E269" s="227" t="s">
        <v>1</v>
      </c>
      <c r="F269" s="228" t="s">
        <v>143</v>
      </c>
      <c r="G269" s="226"/>
      <c r="H269" s="229">
        <v>5.1120000000000001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135</v>
      </c>
      <c r="AU269" s="235" t="s">
        <v>86</v>
      </c>
      <c r="AV269" s="15" t="s">
        <v>127</v>
      </c>
      <c r="AW269" s="15" t="s">
        <v>32</v>
      </c>
      <c r="AX269" s="15" t="s">
        <v>84</v>
      </c>
      <c r="AY269" s="235" t="s">
        <v>121</v>
      </c>
    </row>
    <row r="270" spans="1:65" s="2" customFormat="1" ht="16.5" customHeight="1">
      <c r="A270" s="35"/>
      <c r="B270" s="36"/>
      <c r="C270" s="249" t="s">
        <v>507</v>
      </c>
      <c r="D270" s="249" t="s">
        <v>349</v>
      </c>
      <c r="E270" s="250" t="s">
        <v>508</v>
      </c>
      <c r="F270" s="251" t="s">
        <v>509</v>
      </c>
      <c r="G270" s="252" t="s">
        <v>206</v>
      </c>
      <c r="H270" s="253">
        <v>2E-3</v>
      </c>
      <c r="I270" s="254"/>
      <c r="J270" s="255">
        <f>ROUND(I270*H270,2)</f>
        <v>0</v>
      </c>
      <c r="K270" s="256"/>
      <c r="L270" s="257"/>
      <c r="M270" s="258" t="s">
        <v>1</v>
      </c>
      <c r="N270" s="259" t="s">
        <v>41</v>
      </c>
      <c r="O270" s="72"/>
      <c r="P270" s="198">
        <f>O270*H270</f>
        <v>0</v>
      </c>
      <c r="Q270" s="198">
        <v>1</v>
      </c>
      <c r="R270" s="198">
        <f>Q270*H270</f>
        <v>2E-3</v>
      </c>
      <c r="S270" s="198">
        <v>0</v>
      </c>
      <c r="T270" s="19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423</v>
      </c>
      <c r="AT270" s="200" t="s">
        <v>349</v>
      </c>
      <c r="AU270" s="200" t="s">
        <v>86</v>
      </c>
      <c r="AY270" s="18" t="s">
        <v>121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18" t="s">
        <v>84</v>
      </c>
      <c r="BK270" s="201">
        <f>ROUND(I270*H270,2)</f>
        <v>0</v>
      </c>
      <c r="BL270" s="18" t="s">
        <v>212</v>
      </c>
      <c r="BM270" s="200" t="s">
        <v>510</v>
      </c>
    </row>
    <row r="271" spans="1:65" s="13" customFormat="1" ht="10">
      <c r="B271" s="202"/>
      <c r="C271" s="203"/>
      <c r="D271" s="204" t="s">
        <v>135</v>
      </c>
      <c r="E271" s="203"/>
      <c r="F271" s="206" t="s">
        <v>511</v>
      </c>
      <c r="G271" s="203"/>
      <c r="H271" s="207">
        <v>2E-3</v>
      </c>
      <c r="I271" s="208"/>
      <c r="J271" s="203"/>
      <c r="K271" s="203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135</v>
      </c>
      <c r="AU271" s="213" t="s">
        <v>86</v>
      </c>
      <c r="AV271" s="13" t="s">
        <v>86</v>
      </c>
      <c r="AW271" s="13" t="s">
        <v>4</v>
      </c>
      <c r="AX271" s="13" t="s">
        <v>84</v>
      </c>
      <c r="AY271" s="213" t="s">
        <v>121</v>
      </c>
    </row>
    <row r="272" spans="1:65" s="2" customFormat="1" ht="24.15" customHeight="1">
      <c r="A272" s="35"/>
      <c r="B272" s="36"/>
      <c r="C272" s="188" t="s">
        <v>512</v>
      </c>
      <c r="D272" s="188" t="s">
        <v>123</v>
      </c>
      <c r="E272" s="189" t="s">
        <v>513</v>
      </c>
      <c r="F272" s="190" t="s">
        <v>514</v>
      </c>
      <c r="G272" s="191" t="s">
        <v>126</v>
      </c>
      <c r="H272" s="192">
        <v>5.1120000000000001</v>
      </c>
      <c r="I272" s="193"/>
      <c r="J272" s="194">
        <f>ROUND(I272*H272,2)</f>
        <v>0</v>
      </c>
      <c r="K272" s="195"/>
      <c r="L272" s="40"/>
      <c r="M272" s="196" t="s">
        <v>1</v>
      </c>
      <c r="N272" s="197" t="s">
        <v>41</v>
      </c>
      <c r="O272" s="72"/>
      <c r="P272" s="198">
        <f>O272*H272</f>
        <v>0</v>
      </c>
      <c r="Q272" s="198">
        <v>4.0000000000000002E-4</v>
      </c>
      <c r="R272" s="198">
        <f>Q272*H272</f>
        <v>2.0448000000000003E-3</v>
      </c>
      <c r="S272" s="198">
        <v>0</v>
      </c>
      <c r="T272" s="19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212</v>
      </c>
      <c r="AT272" s="200" t="s">
        <v>123</v>
      </c>
      <c r="AU272" s="200" t="s">
        <v>86</v>
      </c>
      <c r="AY272" s="18" t="s">
        <v>121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18" t="s">
        <v>84</v>
      </c>
      <c r="BK272" s="201">
        <f>ROUND(I272*H272,2)</f>
        <v>0</v>
      </c>
      <c r="BL272" s="18" t="s">
        <v>212</v>
      </c>
      <c r="BM272" s="200" t="s">
        <v>515</v>
      </c>
    </row>
    <row r="273" spans="1:65" s="2" customFormat="1" ht="44.25" customHeight="1">
      <c r="A273" s="35"/>
      <c r="B273" s="36"/>
      <c r="C273" s="249" t="s">
        <v>516</v>
      </c>
      <c r="D273" s="249" t="s">
        <v>349</v>
      </c>
      <c r="E273" s="250" t="s">
        <v>517</v>
      </c>
      <c r="F273" s="251" t="s">
        <v>518</v>
      </c>
      <c r="G273" s="252" t="s">
        <v>126</v>
      </c>
      <c r="H273" s="253">
        <v>5.9580000000000002</v>
      </c>
      <c r="I273" s="254"/>
      <c r="J273" s="255">
        <f>ROUND(I273*H273,2)</f>
        <v>0</v>
      </c>
      <c r="K273" s="256"/>
      <c r="L273" s="257"/>
      <c r="M273" s="258" t="s">
        <v>1</v>
      </c>
      <c r="N273" s="259" t="s">
        <v>41</v>
      </c>
      <c r="O273" s="72"/>
      <c r="P273" s="198">
        <f>O273*H273</f>
        <v>0</v>
      </c>
      <c r="Q273" s="198">
        <v>5.4000000000000003E-3</v>
      </c>
      <c r="R273" s="198">
        <f>Q273*H273</f>
        <v>3.2173200000000006E-2</v>
      </c>
      <c r="S273" s="198">
        <v>0</v>
      </c>
      <c r="T273" s="19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423</v>
      </c>
      <c r="AT273" s="200" t="s">
        <v>349</v>
      </c>
      <c r="AU273" s="200" t="s">
        <v>86</v>
      </c>
      <c r="AY273" s="18" t="s">
        <v>121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8" t="s">
        <v>84</v>
      </c>
      <c r="BK273" s="201">
        <f>ROUND(I273*H273,2)</f>
        <v>0</v>
      </c>
      <c r="BL273" s="18" t="s">
        <v>212</v>
      </c>
      <c r="BM273" s="200" t="s">
        <v>519</v>
      </c>
    </row>
    <row r="274" spans="1:65" s="13" customFormat="1" ht="10">
      <c r="B274" s="202"/>
      <c r="C274" s="203"/>
      <c r="D274" s="204" t="s">
        <v>135</v>
      </c>
      <c r="E274" s="203"/>
      <c r="F274" s="206" t="s">
        <v>520</v>
      </c>
      <c r="G274" s="203"/>
      <c r="H274" s="207">
        <v>5.9580000000000002</v>
      </c>
      <c r="I274" s="208"/>
      <c r="J274" s="203"/>
      <c r="K274" s="203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135</v>
      </c>
      <c r="AU274" s="213" t="s">
        <v>86</v>
      </c>
      <c r="AV274" s="13" t="s">
        <v>86</v>
      </c>
      <c r="AW274" s="13" t="s">
        <v>4</v>
      </c>
      <c r="AX274" s="13" t="s">
        <v>84</v>
      </c>
      <c r="AY274" s="213" t="s">
        <v>121</v>
      </c>
    </row>
    <row r="275" spans="1:65" s="2" customFormat="1" ht="24.15" customHeight="1">
      <c r="A275" s="35"/>
      <c r="B275" s="36"/>
      <c r="C275" s="188" t="s">
        <v>521</v>
      </c>
      <c r="D275" s="188" t="s">
        <v>123</v>
      </c>
      <c r="E275" s="189" t="s">
        <v>522</v>
      </c>
      <c r="F275" s="190" t="s">
        <v>523</v>
      </c>
      <c r="G275" s="191" t="s">
        <v>206</v>
      </c>
      <c r="H275" s="192">
        <v>3.5999999999999997E-2</v>
      </c>
      <c r="I275" s="193"/>
      <c r="J275" s="194">
        <f>ROUND(I275*H275,2)</f>
        <v>0</v>
      </c>
      <c r="K275" s="195"/>
      <c r="L275" s="40"/>
      <c r="M275" s="196" t="s">
        <v>1</v>
      </c>
      <c r="N275" s="197" t="s">
        <v>41</v>
      </c>
      <c r="O275" s="72"/>
      <c r="P275" s="198">
        <f>O275*H275</f>
        <v>0</v>
      </c>
      <c r="Q275" s="198">
        <v>0</v>
      </c>
      <c r="R275" s="198">
        <f>Q275*H275</f>
        <v>0</v>
      </c>
      <c r="S275" s="198">
        <v>0</v>
      </c>
      <c r="T275" s="19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212</v>
      </c>
      <c r="AT275" s="200" t="s">
        <v>123</v>
      </c>
      <c r="AU275" s="200" t="s">
        <v>86</v>
      </c>
      <c r="AY275" s="18" t="s">
        <v>121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18" t="s">
        <v>84</v>
      </c>
      <c r="BK275" s="201">
        <f>ROUND(I275*H275,2)</f>
        <v>0</v>
      </c>
      <c r="BL275" s="18" t="s">
        <v>212</v>
      </c>
      <c r="BM275" s="200" t="s">
        <v>524</v>
      </c>
    </row>
    <row r="276" spans="1:65" s="12" customFormat="1" ht="22.75" customHeight="1">
      <c r="B276" s="172"/>
      <c r="C276" s="173"/>
      <c r="D276" s="174" t="s">
        <v>75</v>
      </c>
      <c r="E276" s="186" t="s">
        <v>525</v>
      </c>
      <c r="F276" s="186" t="s">
        <v>526</v>
      </c>
      <c r="G276" s="173"/>
      <c r="H276" s="173"/>
      <c r="I276" s="176"/>
      <c r="J276" s="187">
        <f>BK276</f>
        <v>0</v>
      </c>
      <c r="K276" s="173"/>
      <c r="L276" s="178"/>
      <c r="M276" s="179"/>
      <c r="N276" s="180"/>
      <c r="O276" s="180"/>
      <c r="P276" s="181">
        <f>SUM(P277:P291)</f>
        <v>0</v>
      </c>
      <c r="Q276" s="180"/>
      <c r="R276" s="181">
        <f>SUM(R277:R291)</f>
        <v>2.5944178300000003</v>
      </c>
      <c r="S276" s="180"/>
      <c r="T276" s="182">
        <f>SUM(T277:T291)</f>
        <v>0</v>
      </c>
      <c r="AR276" s="183" t="s">
        <v>86</v>
      </c>
      <c r="AT276" s="184" t="s">
        <v>75</v>
      </c>
      <c r="AU276" s="184" t="s">
        <v>84</v>
      </c>
      <c r="AY276" s="183" t="s">
        <v>121</v>
      </c>
      <c r="BK276" s="185">
        <f>SUM(BK277:BK291)</f>
        <v>0</v>
      </c>
    </row>
    <row r="277" spans="1:65" s="2" customFormat="1" ht="33" customHeight="1">
      <c r="A277" s="35"/>
      <c r="B277" s="36"/>
      <c r="C277" s="188" t="s">
        <v>527</v>
      </c>
      <c r="D277" s="188" t="s">
        <v>123</v>
      </c>
      <c r="E277" s="189" t="s">
        <v>528</v>
      </c>
      <c r="F277" s="190" t="s">
        <v>529</v>
      </c>
      <c r="G277" s="191" t="s">
        <v>133</v>
      </c>
      <c r="H277" s="192">
        <v>3.11</v>
      </c>
      <c r="I277" s="193"/>
      <c r="J277" s="194">
        <f>ROUND(I277*H277,2)</f>
        <v>0</v>
      </c>
      <c r="K277" s="195"/>
      <c r="L277" s="40"/>
      <c r="M277" s="196" t="s">
        <v>1</v>
      </c>
      <c r="N277" s="197" t="s">
        <v>41</v>
      </c>
      <c r="O277" s="72"/>
      <c r="P277" s="198">
        <f>O277*H277</f>
        <v>0</v>
      </c>
      <c r="Q277" s="198">
        <v>1.08E-3</v>
      </c>
      <c r="R277" s="198">
        <f>Q277*H277</f>
        <v>3.3587999999999999E-3</v>
      </c>
      <c r="S277" s="198">
        <v>0</v>
      </c>
      <c r="T277" s="19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0" t="s">
        <v>212</v>
      </c>
      <c r="AT277" s="200" t="s">
        <v>123</v>
      </c>
      <c r="AU277" s="200" t="s">
        <v>86</v>
      </c>
      <c r="AY277" s="18" t="s">
        <v>121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8" t="s">
        <v>84</v>
      </c>
      <c r="BK277" s="201">
        <f>ROUND(I277*H277,2)</f>
        <v>0</v>
      </c>
      <c r="BL277" s="18" t="s">
        <v>212</v>
      </c>
      <c r="BM277" s="200" t="s">
        <v>530</v>
      </c>
    </row>
    <row r="278" spans="1:65" s="2" customFormat="1" ht="33" customHeight="1">
      <c r="A278" s="35"/>
      <c r="B278" s="36"/>
      <c r="C278" s="188" t="s">
        <v>531</v>
      </c>
      <c r="D278" s="188" t="s">
        <v>123</v>
      </c>
      <c r="E278" s="189" t="s">
        <v>532</v>
      </c>
      <c r="F278" s="190" t="s">
        <v>533</v>
      </c>
      <c r="G278" s="191" t="s">
        <v>126</v>
      </c>
      <c r="H278" s="192">
        <v>117.81</v>
      </c>
      <c r="I278" s="193"/>
      <c r="J278" s="194">
        <f>ROUND(I278*H278,2)</f>
        <v>0</v>
      </c>
      <c r="K278" s="195"/>
      <c r="L278" s="40"/>
      <c r="M278" s="196" t="s">
        <v>1</v>
      </c>
      <c r="N278" s="197" t="s">
        <v>41</v>
      </c>
      <c r="O278" s="7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212</v>
      </c>
      <c r="AT278" s="200" t="s">
        <v>123</v>
      </c>
      <c r="AU278" s="200" t="s">
        <v>86</v>
      </c>
      <c r="AY278" s="18" t="s">
        <v>121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18" t="s">
        <v>84</v>
      </c>
      <c r="BK278" s="201">
        <f>ROUND(I278*H278,2)</f>
        <v>0</v>
      </c>
      <c r="BL278" s="18" t="s">
        <v>212</v>
      </c>
      <c r="BM278" s="200" t="s">
        <v>534</v>
      </c>
    </row>
    <row r="279" spans="1:65" s="13" customFormat="1" ht="10">
      <c r="B279" s="202"/>
      <c r="C279" s="203"/>
      <c r="D279" s="204" t="s">
        <v>135</v>
      </c>
      <c r="E279" s="205" t="s">
        <v>1</v>
      </c>
      <c r="F279" s="206" t="s">
        <v>535</v>
      </c>
      <c r="G279" s="203"/>
      <c r="H279" s="207">
        <v>117.81</v>
      </c>
      <c r="I279" s="208"/>
      <c r="J279" s="203"/>
      <c r="K279" s="203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135</v>
      </c>
      <c r="AU279" s="213" t="s">
        <v>86</v>
      </c>
      <c r="AV279" s="13" t="s">
        <v>86</v>
      </c>
      <c r="AW279" s="13" t="s">
        <v>32</v>
      </c>
      <c r="AX279" s="13" t="s">
        <v>84</v>
      </c>
      <c r="AY279" s="213" t="s">
        <v>121</v>
      </c>
    </row>
    <row r="280" spans="1:65" s="2" customFormat="1" ht="16.5" customHeight="1">
      <c r="A280" s="35"/>
      <c r="B280" s="36"/>
      <c r="C280" s="249" t="s">
        <v>536</v>
      </c>
      <c r="D280" s="249" t="s">
        <v>349</v>
      </c>
      <c r="E280" s="250" t="s">
        <v>537</v>
      </c>
      <c r="F280" s="251" t="s">
        <v>538</v>
      </c>
      <c r="G280" s="252" t="s">
        <v>133</v>
      </c>
      <c r="H280" s="253">
        <v>3.11</v>
      </c>
      <c r="I280" s="254"/>
      <c r="J280" s="255">
        <f>ROUND(I280*H280,2)</f>
        <v>0</v>
      </c>
      <c r="K280" s="256"/>
      <c r="L280" s="257"/>
      <c r="M280" s="258" t="s">
        <v>1</v>
      </c>
      <c r="N280" s="259" t="s">
        <v>41</v>
      </c>
      <c r="O280" s="72"/>
      <c r="P280" s="198">
        <f>O280*H280</f>
        <v>0</v>
      </c>
      <c r="Q280" s="198">
        <v>0.55000000000000004</v>
      </c>
      <c r="R280" s="198">
        <f>Q280*H280</f>
        <v>1.7105000000000001</v>
      </c>
      <c r="S280" s="198">
        <v>0</v>
      </c>
      <c r="T280" s="19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423</v>
      </c>
      <c r="AT280" s="200" t="s">
        <v>349</v>
      </c>
      <c r="AU280" s="200" t="s">
        <v>86</v>
      </c>
      <c r="AY280" s="18" t="s">
        <v>121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8" t="s">
        <v>84</v>
      </c>
      <c r="BK280" s="201">
        <f>ROUND(I280*H280,2)</f>
        <v>0</v>
      </c>
      <c r="BL280" s="18" t="s">
        <v>212</v>
      </c>
      <c r="BM280" s="200" t="s">
        <v>539</v>
      </c>
    </row>
    <row r="281" spans="1:65" s="13" customFormat="1" ht="10">
      <c r="B281" s="202"/>
      <c r="C281" s="203"/>
      <c r="D281" s="204" t="s">
        <v>135</v>
      </c>
      <c r="E281" s="205" t="s">
        <v>1</v>
      </c>
      <c r="F281" s="206" t="s">
        <v>540</v>
      </c>
      <c r="G281" s="203"/>
      <c r="H281" s="207">
        <v>3.11</v>
      </c>
      <c r="I281" s="208"/>
      <c r="J281" s="203"/>
      <c r="K281" s="203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135</v>
      </c>
      <c r="AU281" s="213" t="s">
        <v>86</v>
      </c>
      <c r="AV281" s="13" t="s">
        <v>86</v>
      </c>
      <c r="AW281" s="13" t="s">
        <v>32</v>
      </c>
      <c r="AX281" s="13" t="s">
        <v>84</v>
      </c>
      <c r="AY281" s="213" t="s">
        <v>121</v>
      </c>
    </row>
    <row r="282" spans="1:65" s="2" customFormat="1" ht="33" customHeight="1">
      <c r="A282" s="35"/>
      <c r="B282" s="36"/>
      <c r="C282" s="188" t="s">
        <v>541</v>
      </c>
      <c r="D282" s="188" t="s">
        <v>123</v>
      </c>
      <c r="E282" s="189" t="s">
        <v>542</v>
      </c>
      <c r="F282" s="190" t="s">
        <v>543</v>
      </c>
      <c r="G282" s="191" t="s">
        <v>126</v>
      </c>
      <c r="H282" s="192">
        <v>117.81</v>
      </c>
      <c r="I282" s="193"/>
      <c r="J282" s="194">
        <f>ROUND(I282*H282,2)</f>
        <v>0</v>
      </c>
      <c r="K282" s="195"/>
      <c r="L282" s="40"/>
      <c r="M282" s="196" t="s">
        <v>1</v>
      </c>
      <c r="N282" s="197" t="s">
        <v>41</v>
      </c>
      <c r="O282" s="72"/>
      <c r="P282" s="198">
        <f>O282*H282</f>
        <v>0</v>
      </c>
      <c r="Q282" s="198">
        <v>0</v>
      </c>
      <c r="R282" s="198">
        <f>Q282*H282</f>
        <v>0</v>
      </c>
      <c r="S282" s="198">
        <v>0</v>
      </c>
      <c r="T282" s="19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0" t="s">
        <v>212</v>
      </c>
      <c r="AT282" s="200" t="s">
        <v>123</v>
      </c>
      <c r="AU282" s="200" t="s">
        <v>86</v>
      </c>
      <c r="AY282" s="18" t="s">
        <v>121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18" t="s">
        <v>84</v>
      </c>
      <c r="BK282" s="201">
        <f>ROUND(I282*H282,2)</f>
        <v>0</v>
      </c>
      <c r="BL282" s="18" t="s">
        <v>212</v>
      </c>
      <c r="BM282" s="200" t="s">
        <v>544</v>
      </c>
    </row>
    <row r="283" spans="1:65" s="2" customFormat="1" ht="16.5" customHeight="1">
      <c r="A283" s="35"/>
      <c r="B283" s="36"/>
      <c r="C283" s="188" t="s">
        <v>545</v>
      </c>
      <c r="D283" s="188" t="s">
        <v>123</v>
      </c>
      <c r="E283" s="189" t="s">
        <v>546</v>
      </c>
      <c r="F283" s="190" t="s">
        <v>547</v>
      </c>
      <c r="G283" s="191" t="s">
        <v>188</v>
      </c>
      <c r="H283" s="192">
        <v>140</v>
      </c>
      <c r="I283" s="193"/>
      <c r="J283" s="194">
        <f>ROUND(I283*H283,2)</f>
        <v>0</v>
      </c>
      <c r="K283" s="195"/>
      <c r="L283" s="40"/>
      <c r="M283" s="196" t="s">
        <v>1</v>
      </c>
      <c r="N283" s="197" t="s">
        <v>41</v>
      </c>
      <c r="O283" s="72"/>
      <c r="P283" s="198">
        <f>O283*H283</f>
        <v>0</v>
      </c>
      <c r="Q283" s="198">
        <v>0</v>
      </c>
      <c r="R283" s="198">
        <f>Q283*H283</f>
        <v>0</v>
      </c>
      <c r="S283" s="198">
        <v>0</v>
      </c>
      <c r="T283" s="19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0" t="s">
        <v>212</v>
      </c>
      <c r="AT283" s="200" t="s">
        <v>123</v>
      </c>
      <c r="AU283" s="200" t="s">
        <v>86</v>
      </c>
      <c r="AY283" s="18" t="s">
        <v>121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18" t="s">
        <v>84</v>
      </c>
      <c r="BK283" s="201">
        <f>ROUND(I283*H283,2)</f>
        <v>0</v>
      </c>
      <c r="BL283" s="18" t="s">
        <v>212</v>
      </c>
      <c r="BM283" s="200" t="s">
        <v>548</v>
      </c>
    </row>
    <row r="284" spans="1:65" s="13" customFormat="1" ht="10">
      <c r="B284" s="202"/>
      <c r="C284" s="203"/>
      <c r="D284" s="204" t="s">
        <v>135</v>
      </c>
      <c r="E284" s="205" t="s">
        <v>1</v>
      </c>
      <c r="F284" s="206" t="s">
        <v>549</v>
      </c>
      <c r="G284" s="203"/>
      <c r="H284" s="207">
        <v>140</v>
      </c>
      <c r="I284" s="208"/>
      <c r="J284" s="203"/>
      <c r="K284" s="203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135</v>
      </c>
      <c r="AU284" s="213" t="s">
        <v>86</v>
      </c>
      <c r="AV284" s="13" t="s">
        <v>86</v>
      </c>
      <c r="AW284" s="13" t="s">
        <v>32</v>
      </c>
      <c r="AX284" s="13" t="s">
        <v>84</v>
      </c>
      <c r="AY284" s="213" t="s">
        <v>121</v>
      </c>
    </row>
    <row r="285" spans="1:65" s="2" customFormat="1" ht="16.5" customHeight="1">
      <c r="A285" s="35"/>
      <c r="B285" s="36"/>
      <c r="C285" s="249" t="s">
        <v>550</v>
      </c>
      <c r="D285" s="249" t="s">
        <v>349</v>
      </c>
      <c r="E285" s="250" t="s">
        <v>551</v>
      </c>
      <c r="F285" s="251" t="s">
        <v>552</v>
      </c>
      <c r="G285" s="252" t="s">
        <v>133</v>
      </c>
      <c r="H285" s="253">
        <v>1.409</v>
      </c>
      <c r="I285" s="254"/>
      <c r="J285" s="255">
        <f>ROUND(I285*H285,2)</f>
        <v>0</v>
      </c>
      <c r="K285" s="256"/>
      <c r="L285" s="257"/>
      <c r="M285" s="258" t="s">
        <v>1</v>
      </c>
      <c r="N285" s="259" t="s">
        <v>41</v>
      </c>
      <c r="O285" s="72"/>
      <c r="P285" s="198">
        <f>O285*H285</f>
        <v>0</v>
      </c>
      <c r="Q285" s="198">
        <v>0.55000000000000004</v>
      </c>
      <c r="R285" s="198">
        <f>Q285*H285</f>
        <v>0.77495000000000003</v>
      </c>
      <c r="S285" s="198">
        <v>0</v>
      </c>
      <c r="T285" s="19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0" t="s">
        <v>423</v>
      </c>
      <c r="AT285" s="200" t="s">
        <v>349</v>
      </c>
      <c r="AU285" s="200" t="s">
        <v>86</v>
      </c>
      <c r="AY285" s="18" t="s">
        <v>121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18" t="s">
        <v>84</v>
      </c>
      <c r="BK285" s="201">
        <f>ROUND(I285*H285,2)</f>
        <v>0</v>
      </c>
      <c r="BL285" s="18" t="s">
        <v>212</v>
      </c>
      <c r="BM285" s="200" t="s">
        <v>553</v>
      </c>
    </row>
    <row r="286" spans="1:65" s="13" customFormat="1" ht="10">
      <c r="B286" s="202"/>
      <c r="C286" s="203"/>
      <c r="D286" s="204" t="s">
        <v>135</v>
      </c>
      <c r="E286" s="205" t="s">
        <v>1</v>
      </c>
      <c r="F286" s="206" t="s">
        <v>554</v>
      </c>
      <c r="G286" s="203"/>
      <c r="H286" s="207">
        <v>0.37</v>
      </c>
      <c r="I286" s="208"/>
      <c r="J286" s="203"/>
      <c r="K286" s="203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135</v>
      </c>
      <c r="AU286" s="213" t="s">
        <v>86</v>
      </c>
      <c r="AV286" s="13" t="s">
        <v>86</v>
      </c>
      <c r="AW286" s="13" t="s">
        <v>32</v>
      </c>
      <c r="AX286" s="13" t="s">
        <v>76</v>
      </c>
      <c r="AY286" s="213" t="s">
        <v>121</v>
      </c>
    </row>
    <row r="287" spans="1:65" s="13" customFormat="1" ht="10">
      <c r="B287" s="202"/>
      <c r="C287" s="203"/>
      <c r="D287" s="204" t="s">
        <v>135</v>
      </c>
      <c r="E287" s="205" t="s">
        <v>1</v>
      </c>
      <c r="F287" s="206" t="s">
        <v>555</v>
      </c>
      <c r="G287" s="203"/>
      <c r="H287" s="207">
        <v>1.0389999999999999</v>
      </c>
      <c r="I287" s="208"/>
      <c r="J287" s="203"/>
      <c r="K287" s="203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135</v>
      </c>
      <c r="AU287" s="213" t="s">
        <v>86</v>
      </c>
      <c r="AV287" s="13" t="s">
        <v>86</v>
      </c>
      <c r="AW287" s="13" t="s">
        <v>32</v>
      </c>
      <c r="AX287" s="13" t="s">
        <v>76</v>
      </c>
      <c r="AY287" s="213" t="s">
        <v>121</v>
      </c>
    </row>
    <row r="288" spans="1:65" s="15" customFormat="1" ht="10">
      <c r="B288" s="225"/>
      <c r="C288" s="226"/>
      <c r="D288" s="204" t="s">
        <v>135</v>
      </c>
      <c r="E288" s="227" t="s">
        <v>1</v>
      </c>
      <c r="F288" s="228" t="s">
        <v>143</v>
      </c>
      <c r="G288" s="226"/>
      <c r="H288" s="229">
        <v>1.409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135</v>
      </c>
      <c r="AU288" s="235" t="s">
        <v>86</v>
      </c>
      <c r="AV288" s="15" t="s">
        <v>127</v>
      </c>
      <c r="AW288" s="15" t="s">
        <v>32</v>
      </c>
      <c r="AX288" s="15" t="s">
        <v>84</v>
      </c>
      <c r="AY288" s="235" t="s">
        <v>121</v>
      </c>
    </row>
    <row r="289" spans="1:65" s="2" customFormat="1" ht="24.15" customHeight="1">
      <c r="A289" s="35"/>
      <c r="B289" s="36"/>
      <c r="C289" s="188" t="s">
        <v>556</v>
      </c>
      <c r="D289" s="188" t="s">
        <v>123</v>
      </c>
      <c r="E289" s="189" t="s">
        <v>557</v>
      </c>
      <c r="F289" s="190" t="s">
        <v>558</v>
      </c>
      <c r="G289" s="191" t="s">
        <v>133</v>
      </c>
      <c r="H289" s="192">
        <v>4.5190000000000001</v>
      </c>
      <c r="I289" s="193"/>
      <c r="J289" s="194">
        <f>ROUND(I289*H289,2)</f>
        <v>0</v>
      </c>
      <c r="K289" s="195"/>
      <c r="L289" s="40"/>
      <c r="M289" s="196" t="s">
        <v>1</v>
      </c>
      <c r="N289" s="197" t="s">
        <v>41</v>
      </c>
      <c r="O289" s="72"/>
      <c r="P289" s="198">
        <f>O289*H289</f>
        <v>0</v>
      </c>
      <c r="Q289" s="198">
        <v>2.3369999999999998E-2</v>
      </c>
      <c r="R289" s="198">
        <f>Q289*H289</f>
        <v>0.10560902999999999</v>
      </c>
      <c r="S289" s="198">
        <v>0</v>
      </c>
      <c r="T289" s="19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0" t="s">
        <v>212</v>
      </c>
      <c r="AT289" s="200" t="s">
        <v>123</v>
      </c>
      <c r="AU289" s="200" t="s">
        <v>86</v>
      </c>
      <c r="AY289" s="18" t="s">
        <v>121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18" t="s">
        <v>84</v>
      </c>
      <c r="BK289" s="201">
        <f>ROUND(I289*H289,2)</f>
        <v>0</v>
      </c>
      <c r="BL289" s="18" t="s">
        <v>212</v>
      </c>
      <c r="BM289" s="200" t="s">
        <v>559</v>
      </c>
    </row>
    <row r="290" spans="1:65" s="13" customFormat="1" ht="10">
      <c r="B290" s="202"/>
      <c r="C290" s="203"/>
      <c r="D290" s="204" t="s">
        <v>135</v>
      </c>
      <c r="E290" s="205" t="s">
        <v>1</v>
      </c>
      <c r="F290" s="206" t="s">
        <v>560</v>
      </c>
      <c r="G290" s="203"/>
      <c r="H290" s="207">
        <v>4.5190000000000001</v>
      </c>
      <c r="I290" s="208"/>
      <c r="J290" s="203"/>
      <c r="K290" s="203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135</v>
      </c>
      <c r="AU290" s="213" t="s">
        <v>86</v>
      </c>
      <c r="AV290" s="13" t="s">
        <v>86</v>
      </c>
      <c r="AW290" s="13" t="s">
        <v>32</v>
      </c>
      <c r="AX290" s="13" t="s">
        <v>84</v>
      </c>
      <c r="AY290" s="213" t="s">
        <v>121</v>
      </c>
    </row>
    <row r="291" spans="1:65" s="2" customFormat="1" ht="24.15" customHeight="1">
      <c r="A291" s="35"/>
      <c r="B291" s="36"/>
      <c r="C291" s="188" t="s">
        <v>561</v>
      </c>
      <c r="D291" s="188" t="s">
        <v>123</v>
      </c>
      <c r="E291" s="189" t="s">
        <v>562</v>
      </c>
      <c r="F291" s="190" t="s">
        <v>563</v>
      </c>
      <c r="G291" s="191" t="s">
        <v>206</v>
      </c>
      <c r="H291" s="192">
        <v>2.5939999999999999</v>
      </c>
      <c r="I291" s="193"/>
      <c r="J291" s="194">
        <f>ROUND(I291*H291,2)</f>
        <v>0</v>
      </c>
      <c r="K291" s="195"/>
      <c r="L291" s="40"/>
      <c r="M291" s="196" t="s">
        <v>1</v>
      </c>
      <c r="N291" s="197" t="s">
        <v>41</v>
      </c>
      <c r="O291" s="7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212</v>
      </c>
      <c r="AT291" s="200" t="s">
        <v>123</v>
      </c>
      <c r="AU291" s="200" t="s">
        <v>86</v>
      </c>
      <c r="AY291" s="18" t="s">
        <v>121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8" t="s">
        <v>84</v>
      </c>
      <c r="BK291" s="201">
        <f>ROUND(I291*H291,2)</f>
        <v>0</v>
      </c>
      <c r="BL291" s="18" t="s">
        <v>212</v>
      </c>
      <c r="BM291" s="200" t="s">
        <v>564</v>
      </c>
    </row>
    <row r="292" spans="1:65" s="12" customFormat="1" ht="22.75" customHeight="1">
      <c r="B292" s="172"/>
      <c r="C292" s="173"/>
      <c r="D292" s="174" t="s">
        <v>75</v>
      </c>
      <c r="E292" s="186" t="s">
        <v>565</v>
      </c>
      <c r="F292" s="186" t="s">
        <v>566</v>
      </c>
      <c r="G292" s="173"/>
      <c r="H292" s="173"/>
      <c r="I292" s="176"/>
      <c r="J292" s="187">
        <f>BK292</f>
        <v>0</v>
      </c>
      <c r="K292" s="173"/>
      <c r="L292" s="178"/>
      <c r="M292" s="179"/>
      <c r="N292" s="180"/>
      <c r="O292" s="180"/>
      <c r="P292" s="181">
        <f>SUM(P293:P298)</f>
        <v>0</v>
      </c>
      <c r="Q292" s="180"/>
      <c r="R292" s="181">
        <f>SUM(R293:R298)</f>
        <v>2.5799540000000003</v>
      </c>
      <c r="S292" s="180"/>
      <c r="T292" s="182">
        <f>SUM(T293:T298)</f>
        <v>0</v>
      </c>
      <c r="AR292" s="183" t="s">
        <v>86</v>
      </c>
      <c r="AT292" s="184" t="s">
        <v>75</v>
      </c>
      <c r="AU292" s="184" t="s">
        <v>84</v>
      </c>
      <c r="AY292" s="183" t="s">
        <v>121</v>
      </c>
      <c r="BK292" s="185">
        <f>SUM(BK293:BK298)</f>
        <v>0</v>
      </c>
    </row>
    <row r="293" spans="1:65" s="2" customFormat="1" ht="16.5" customHeight="1">
      <c r="A293" s="35"/>
      <c r="B293" s="36"/>
      <c r="C293" s="188" t="s">
        <v>567</v>
      </c>
      <c r="D293" s="188" t="s">
        <v>123</v>
      </c>
      <c r="E293" s="189" t="s">
        <v>568</v>
      </c>
      <c r="F293" s="190" t="s">
        <v>569</v>
      </c>
      <c r="G293" s="191" t="s">
        <v>126</v>
      </c>
      <c r="H293" s="192">
        <v>98.77</v>
      </c>
      <c r="I293" s="193"/>
      <c r="J293" s="194">
        <f>ROUND(I293*H293,2)</f>
        <v>0</v>
      </c>
      <c r="K293" s="195"/>
      <c r="L293" s="40"/>
      <c r="M293" s="196" t="s">
        <v>1</v>
      </c>
      <c r="N293" s="197" t="s">
        <v>41</v>
      </c>
      <c r="O293" s="72"/>
      <c r="P293" s="198">
        <f>O293*H293</f>
        <v>0</v>
      </c>
      <c r="Q293" s="198">
        <v>1.2200000000000001E-2</v>
      </c>
      <c r="R293" s="198">
        <f>Q293*H293</f>
        <v>1.2049940000000001</v>
      </c>
      <c r="S293" s="198">
        <v>0</v>
      </c>
      <c r="T293" s="19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0" t="s">
        <v>212</v>
      </c>
      <c r="AT293" s="200" t="s">
        <v>123</v>
      </c>
      <c r="AU293" s="200" t="s">
        <v>86</v>
      </c>
      <c r="AY293" s="18" t="s">
        <v>121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18" t="s">
        <v>84</v>
      </c>
      <c r="BK293" s="201">
        <f>ROUND(I293*H293,2)</f>
        <v>0</v>
      </c>
      <c r="BL293" s="18" t="s">
        <v>212</v>
      </c>
      <c r="BM293" s="200" t="s">
        <v>570</v>
      </c>
    </row>
    <row r="294" spans="1:65" s="2" customFormat="1" ht="24.15" customHeight="1">
      <c r="A294" s="35"/>
      <c r="B294" s="36"/>
      <c r="C294" s="188" t="s">
        <v>571</v>
      </c>
      <c r="D294" s="188" t="s">
        <v>123</v>
      </c>
      <c r="E294" s="189" t="s">
        <v>572</v>
      </c>
      <c r="F294" s="190" t="s">
        <v>573</v>
      </c>
      <c r="G294" s="191" t="s">
        <v>188</v>
      </c>
      <c r="H294" s="192">
        <v>134.80000000000001</v>
      </c>
      <c r="I294" s="193"/>
      <c r="J294" s="194">
        <f>ROUND(I294*H294,2)</f>
        <v>0</v>
      </c>
      <c r="K294" s="195"/>
      <c r="L294" s="40"/>
      <c r="M294" s="196" t="s">
        <v>1</v>
      </c>
      <c r="N294" s="197" t="s">
        <v>41</v>
      </c>
      <c r="O294" s="72"/>
      <c r="P294" s="198">
        <f>O294*H294</f>
        <v>0</v>
      </c>
      <c r="Q294" s="198">
        <v>0</v>
      </c>
      <c r="R294" s="198">
        <f>Q294*H294</f>
        <v>0</v>
      </c>
      <c r="S294" s="198">
        <v>0</v>
      </c>
      <c r="T294" s="19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0" t="s">
        <v>212</v>
      </c>
      <c r="AT294" s="200" t="s">
        <v>123</v>
      </c>
      <c r="AU294" s="200" t="s">
        <v>86</v>
      </c>
      <c r="AY294" s="18" t="s">
        <v>121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8" t="s">
        <v>84</v>
      </c>
      <c r="BK294" s="201">
        <f>ROUND(I294*H294,2)</f>
        <v>0</v>
      </c>
      <c r="BL294" s="18" t="s">
        <v>212</v>
      </c>
      <c r="BM294" s="200" t="s">
        <v>574</v>
      </c>
    </row>
    <row r="295" spans="1:65" s="13" customFormat="1" ht="10">
      <c r="B295" s="202"/>
      <c r="C295" s="203"/>
      <c r="D295" s="204" t="s">
        <v>135</v>
      </c>
      <c r="E295" s="205" t="s">
        <v>1</v>
      </c>
      <c r="F295" s="206" t="s">
        <v>575</v>
      </c>
      <c r="G295" s="203"/>
      <c r="H295" s="207">
        <v>134.80000000000001</v>
      </c>
      <c r="I295" s="208"/>
      <c r="J295" s="203"/>
      <c r="K295" s="203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135</v>
      </c>
      <c r="AU295" s="213" t="s">
        <v>86</v>
      </c>
      <c r="AV295" s="13" t="s">
        <v>86</v>
      </c>
      <c r="AW295" s="13" t="s">
        <v>32</v>
      </c>
      <c r="AX295" s="13" t="s">
        <v>84</v>
      </c>
      <c r="AY295" s="213" t="s">
        <v>121</v>
      </c>
    </row>
    <row r="296" spans="1:65" s="2" customFormat="1" ht="24.15" customHeight="1">
      <c r="A296" s="35"/>
      <c r="B296" s="36"/>
      <c r="C296" s="249" t="s">
        <v>576</v>
      </c>
      <c r="D296" s="249" t="s">
        <v>349</v>
      </c>
      <c r="E296" s="250" t="s">
        <v>577</v>
      </c>
      <c r="F296" s="251" t="s">
        <v>578</v>
      </c>
      <c r="G296" s="252" t="s">
        <v>188</v>
      </c>
      <c r="H296" s="253">
        <v>137.49600000000001</v>
      </c>
      <c r="I296" s="254"/>
      <c r="J296" s="255">
        <f>ROUND(I296*H296,2)</f>
        <v>0</v>
      </c>
      <c r="K296" s="256"/>
      <c r="L296" s="257"/>
      <c r="M296" s="258" t="s">
        <v>1</v>
      </c>
      <c r="N296" s="259" t="s">
        <v>41</v>
      </c>
      <c r="O296" s="72"/>
      <c r="P296" s="198">
        <f>O296*H296</f>
        <v>0</v>
      </c>
      <c r="Q296" s="198">
        <v>0.01</v>
      </c>
      <c r="R296" s="198">
        <f>Q296*H296</f>
        <v>1.3749600000000002</v>
      </c>
      <c r="S296" s="198">
        <v>0</v>
      </c>
      <c r="T296" s="19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0" t="s">
        <v>423</v>
      </c>
      <c r="AT296" s="200" t="s">
        <v>349</v>
      </c>
      <c r="AU296" s="200" t="s">
        <v>86</v>
      </c>
      <c r="AY296" s="18" t="s">
        <v>121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18" t="s">
        <v>84</v>
      </c>
      <c r="BK296" s="201">
        <f>ROUND(I296*H296,2)</f>
        <v>0</v>
      </c>
      <c r="BL296" s="18" t="s">
        <v>212</v>
      </c>
      <c r="BM296" s="200" t="s">
        <v>579</v>
      </c>
    </row>
    <row r="297" spans="1:65" s="13" customFormat="1" ht="10">
      <c r="B297" s="202"/>
      <c r="C297" s="203"/>
      <c r="D297" s="204" t="s">
        <v>135</v>
      </c>
      <c r="E297" s="203"/>
      <c r="F297" s="206" t="s">
        <v>580</v>
      </c>
      <c r="G297" s="203"/>
      <c r="H297" s="207">
        <v>137.49600000000001</v>
      </c>
      <c r="I297" s="208"/>
      <c r="J297" s="203"/>
      <c r="K297" s="203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135</v>
      </c>
      <c r="AU297" s="213" t="s">
        <v>86</v>
      </c>
      <c r="AV297" s="13" t="s">
        <v>86</v>
      </c>
      <c r="AW297" s="13" t="s">
        <v>4</v>
      </c>
      <c r="AX297" s="13" t="s">
        <v>84</v>
      </c>
      <c r="AY297" s="213" t="s">
        <v>121</v>
      </c>
    </row>
    <row r="298" spans="1:65" s="2" customFormat="1" ht="24.15" customHeight="1">
      <c r="A298" s="35"/>
      <c r="B298" s="36"/>
      <c r="C298" s="188" t="s">
        <v>581</v>
      </c>
      <c r="D298" s="188" t="s">
        <v>123</v>
      </c>
      <c r="E298" s="189" t="s">
        <v>582</v>
      </c>
      <c r="F298" s="190" t="s">
        <v>583</v>
      </c>
      <c r="G298" s="191" t="s">
        <v>206</v>
      </c>
      <c r="H298" s="192">
        <v>2.58</v>
      </c>
      <c r="I298" s="193"/>
      <c r="J298" s="194">
        <f>ROUND(I298*H298,2)</f>
        <v>0</v>
      </c>
      <c r="K298" s="195"/>
      <c r="L298" s="40"/>
      <c r="M298" s="196" t="s">
        <v>1</v>
      </c>
      <c r="N298" s="197" t="s">
        <v>41</v>
      </c>
      <c r="O298" s="72"/>
      <c r="P298" s="198">
        <f>O298*H298</f>
        <v>0</v>
      </c>
      <c r="Q298" s="198">
        <v>0</v>
      </c>
      <c r="R298" s="198">
        <f>Q298*H298</f>
        <v>0</v>
      </c>
      <c r="S298" s="198">
        <v>0</v>
      </c>
      <c r="T298" s="19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0" t="s">
        <v>212</v>
      </c>
      <c r="AT298" s="200" t="s">
        <v>123</v>
      </c>
      <c r="AU298" s="200" t="s">
        <v>86</v>
      </c>
      <c r="AY298" s="18" t="s">
        <v>121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18" t="s">
        <v>84</v>
      </c>
      <c r="BK298" s="201">
        <f>ROUND(I298*H298,2)</f>
        <v>0</v>
      </c>
      <c r="BL298" s="18" t="s">
        <v>212</v>
      </c>
      <c r="BM298" s="200" t="s">
        <v>584</v>
      </c>
    </row>
    <row r="299" spans="1:65" s="12" customFormat="1" ht="22.75" customHeight="1">
      <c r="B299" s="172"/>
      <c r="C299" s="173"/>
      <c r="D299" s="174" t="s">
        <v>75</v>
      </c>
      <c r="E299" s="186" t="s">
        <v>235</v>
      </c>
      <c r="F299" s="186" t="s">
        <v>236</v>
      </c>
      <c r="G299" s="173"/>
      <c r="H299" s="173"/>
      <c r="I299" s="176"/>
      <c r="J299" s="187">
        <f>BK299</f>
        <v>0</v>
      </c>
      <c r="K299" s="173"/>
      <c r="L299" s="178"/>
      <c r="M299" s="179"/>
      <c r="N299" s="180"/>
      <c r="O299" s="180"/>
      <c r="P299" s="181">
        <f>SUM(P300:P314)</f>
        <v>0</v>
      </c>
      <c r="Q299" s="180"/>
      <c r="R299" s="181">
        <f>SUM(R300:R314)</f>
        <v>0.99194300000000013</v>
      </c>
      <c r="S299" s="180"/>
      <c r="T299" s="182">
        <f>SUM(T300:T314)</f>
        <v>0</v>
      </c>
      <c r="AR299" s="183" t="s">
        <v>86</v>
      </c>
      <c r="AT299" s="184" t="s">
        <v>75</v>
      </c>
      <c r="AU299" s="184" t="s">
        <v>84</v>
      </c>
      <c r="AY299" s="183" t="s">
        <v>121</v>
      </c>
      <c r="BK299" s="185">
        <f>SUM(BK300:BK314)</f>
        <v>0</v>
      </c>
    </row>
    <row r="300" spans="1:65" s="2" customFormat="1" ht="24.15" customHeight="1">
      <c r="A300" s="35"/>
      <c r="B300" s="36"/>
      <c r="C300" s="188" t="s">
        <v>585</v>
      </c>
      <c r="D300" s="188" t="s">
        <v>123</v>
      </c>
      <c r="E300" s="189" t="s">
        <v>586</v>
      </c>
      <c r="F300" s="190" t="s">
        <v>587</v>
      </c>
      <c r="G300" s="191" t="s">
        <v>126</v>
      </c>
      <c r="H300" s="192">
        <v>117.81</v>
      </c>
      <c r="I300" s="193"/>
      <c r="J300" s="194">
        <f>ROUND(I300*H300,2)</f>
        <v>0</v>
      </c>
      <c r="K300" s="195"/>
      <c r="L300" s="40"/>
      <c r="M300" s="196" t="s">
        <v>1</v>
      </c>
      <c r="N300" s="197" t="s">
        <v>41</v>
      </c>
      <c r="O300" s="72"/>
      <c r="P300" s="198">
        <f>O300*H300</f>
        <v>0</v>
      </c>
      <c r="Q300" s="198">
        <v>0</v>
      </c>
      <c r="R300" s="198">
        <f>Q300*H300</f>
        <v>0</v>
      </c>
      <c r="S300" s="198">
        <v>0</v>
      </c>
      <c r="T300" s="19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0" t="s">
        <v>212</v>
      </c>
      <c r="AT300" s="200" t="s">
        <v>123</v>
      </c>
      <c r="AU300" s="200" t="s">
        <v>86</v>
      </c>
      <c r="AY300" s="18" t="s">
        <v>121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18" t="s">
        <v>84</v>
      </c>
      <c r="BK300" s="201">
        <f>ROUND(I300*H300,2)</f>
        <v>0</v>
      </c>
      <c r="BL300" s="18" t="s">
        <v>212</v>
      </c>
      <c r="BM300" s="200" t="s">
        <v>588</v>
      </c>
    </row>
    <row r="301" spans="1:65" s="13" customFormat="1" ht="10">
      <c r="B301" s="202"/>
      <c r="C301" s="203"/>
      <c r="D301" s="204" t="s">
        <v>135</v>
      </c>
      <c r="E301" s="205" t="s">
        <v>1</v>
      </c>
      <c r="F301" s="206" t="s">
        <v>535</v>
      </c>
      <c r="G301" s="203"/>
      <c r="H301" s="207">
        <v>117.81</v>
      </c>
      <c r="I301" s="208"/>
      <c r="J301" s="203"/>
      <c r="K301" s="203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135</v>
      </c>
      <c r="AU301" s="213" t="s">
        <v>86</v>
      </c>
      <c r="AV301" s="13" t="s">
        <v>86</v>
      </c>
      <c r="AW301" s="13" t="s">
        <v>32</v>
      </c>
      <c r="AX301" s="13" t="s">
        <v>84</v>
      </c>
      <c r="AY301" s="213" t="s">
        <v>121</v>
      </c>
    </row>
    <row r="302" spans="1:65" s="2" customFormat="1" ht="33" customHeight="1">
      <c r="A302" s="35"/>
      <c r="B302" s="36"/>
      <c r="C302" s="249" t="s">
        <v>589</v>
      </c>
      <c r="D302" s="249" t="s">
        <v>349</v>
      </c>
      <c r="E302" s="250" t="s">
        <v>590</v>
      </c>
      <c r="F302" s="251" t="s">
        <v>591</v>
      </c>
      <c r="G302" s="252" t="s">
        <v>126</v>
      </c>
      <c r="H302" s="253">
        <v>117.81</v>
      </c>
      <c r="I302" s="254"/>
      <c r="J302" s="255">
        <f>ROUND(I302*H302,2)</f>
        <v>0</v>
      </c>
      <c r="K302" s="256"/>
      <c r="L302" s="257"/>
      <c r="M302" s="258" t="s">
        <v>1</v>
      </c>
      <c r="N302" s="259" t="s">
        <v>41</v>
      </c>
      <c r="O302" s="72"/>
      <c r="P302" s="198">
        <f>O302*H302</f>
        <v>0</v>
      </c>
      <c r="Q302" s="198">
        <v>5.0000000000000001E-3</v>
      </c>
      <c r="R302" s="198">
        <f>Q302*H302</f>
        <v>0.58905000000000007</v>
      </c>
      <c r="S302" s="198">
        <v>0</v>
      </c>
      <c r="T302" s="19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0" t="s">
        <v>423</v>
      </c>
      <c r="AT302" s="200" t="s">
        <v>349</v>
      </c>
      <c r="AU302" s="200" t="s">
        <v>86</v>
      </c>
      <c r="AY302" s="18" t="s">
        <v>121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18" t="s">
        <v>84</v>
      </c>
      <c r="BK302" s="201">
        <f>ROUND(I302*H302,2)</f>
        <v>0</v>
      </c>
      <c r="BL302" s="18" t="s">
        <v>212</v>
      </c>
      <c r="BM302" s="200" t="s">
        <v>592</v>
      </c>
    </row>
    <row r="303" spans="1:65" s="2" customFormat="1" ht="37.75" customHeight="1">
      <c r="A303" s="35"/>
      <c r="B303" s="36"/>
      <c r="C303" s="188" t="s">
        <v>593</v>
      </c>
      <c r="D303" s="188" t="s">
        <v>123</v>
      </c>
      <c r="E303" s="189" t="s">
        <v>594</v>
      </c>
      <c r="F303" s="190" t="s">
        <v>595</v>
      </c>
      <c r="G303" s="191" t="s">
        <v>188</v>
      </c>
      <c r="H303" s="192">
        <v>9</v>
      </c>
      <c r="I303" s="193"/>
      <c r="J303" s="194">
        <f>ROUND(I303*H303,2)</f>
        <v>0</v>
      </c>
      <c r="K303" s="195"/>
      <c r="L303" s="40"/>
      <c r="M303" s="196" t="s">
        <v>1</v>
      </c>
      <c r="N303" s="197" t="s">
        <v>41</v>
      </c>
      <c r="O303" s="72"/>
      <c r="P303" s="198">
        <f>O303*H303</f>
        <v>0</v>
      </c>
      <c r="Q303" s="198">
        <v>5.1399999999999996E-3</v>
      </c>
      <c r="R303" s="198">
        <f>Q303*H303</f>
        <v>4.6259999999999996E-2</v>
      </c>
      <c r="S303" s="198">
        <v>0</v>
      </c>
      <c r="T303" s="19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0" t="s">
        <v>212</v>
      </c>
      <c r="AT303" s="200" t="s">
        <v>123</v>
      </c>
      <c r="AU303" s="200" t="s">
        <v>86</v>
      </c>
      <c r="AY303" s="18" t="s">
        <v>121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8" t="s">
        <v>84</v>
      </c>
      <c r="BK303" s="201">
        <f>ROUND(I303*H303,2)</f>
        <v>0</v>
      </c>
      <c r="BL303" s="18" t="s">
        <v>212</v>
      </c>
      <c r="BM303" s="200" t="s">
        <v>596</v>
      </c>
    </row>
    <row r="304" spans="1:65" s="2" customFormat="1" ht="24.15" customHeight="1">
      <c r="A304" s="35"/>
      <c r="B304" s="36"/>
      <c r="C304" s="188" t="s">
        <v>597</v>
      </c>
      <c r="D304" s="188" t="s">
        <v>123</v>
      </c>
      <c r="E304" s="189" t="s">
        <v>598</v>
      </c>
      <c r="F304" s="190" t="s">
        <v>599</v>
      </c>
      <c r="G304" s="191" t="s">
        <v>188</v>
      </c>
      <c r="H304" s="192">
        <v>18.100000000000001</v>
      </c>
      <c r="I304" s="193"/>
      <c r="J304" s="194">
        <f>ROUND(I304*H304,2)</f>
        <v>0</v>
      </c>
      <c r="K304" s="195"/>
      <c r="L304" s="40"/>
      <c r="M304" s="196" t="s">
        <v>1</v>
      </c>
      <c r="N304" s="197" t="s">
        <v>41</v>
      </c>
      <c r="O304" s="72"/>
      <c r="P304" s="198">
        <f>O304*H304</f>
        <v>0</v>
      </c>
      <c r="Q304" s="198">
        <v>2.97E-3</v>
      </c>
      <c r="R304" s="198">
        <f>Q304*H304</f>
        <v>5.3757000000000006E-2</v>
      </c>
      <c r="S304" s="198">
        <v>0</v>
      </c>
      <c r="T304" s="19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0" t="s">
        <v>212</v>
      </c>
      <c r="AT304" s="200" t="s">
        <v>123</v>
      </c>
      <c r="AU304" s="200" t="s">
        <v>86</v>
      </c>
      <c r="AY304" s="18" t="s">
        <v>121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18" t="s">
        <v>84</v>
      </c>
      <c r="BK304" s="201">
        <f>ROUND(I304*H304,2)</f>
        <v>0</v>
      </c>
      <c r="BL304" s="18" t="s">
        <v>212</v>
      </c>
      <c r="BM304" s="200" t="s">
        <v>600</v>
      </c>
    </row>
    <row r="305" spans="1:65" s="2" customFormat="1" ht="33" customHeight="1">
      <c r="A305" s="35"/>
      <c r="B305" s="36"/>
      <c r="C305" s="188" t="s">
        <v>601</v>
      </c>
      <c r="D305" s="188" t="s">
        <v>123</v>
      </c>
      <c r="E305" s="189" t="s">
        <v>602</v>
      </c>
      <c r="F305" s="190" t="s">
        <v>603</v>
      </c>
      <c r="G305" s="191" t="s">
        <v>188</v>
      </c>
      <c r="H305" s="192">
        <v>28</v>
      </c>
      <c r="I305" s="193"/>
      <c r="J305" s="194">
        <f>ROUND(I305*H305,2)</f>
        <v>0</v>
      </c>
      <c r="K305" s="195"/>
      <c r="L305" s="40"/>
      <c r="M305" s="196" t="s">
        <v>1</v>
      </c>
      <c r="N305" s="197" t="s">
        <v>41</v>
      </c>
      <c r="O305" s="72"/>
      <c r="P305" s="198">
        <f>O305*H305</f>
        <v>0</v>
      </c>
      <c r="Q305" s="198">
        <v>5.8399999999999997E-3</v>
      </c>
      <c r="R305" s="198">
        <f>Q305*H305</f>
        <v>0.16352</v>
      </c>
      <c r="S305" s="198">
        <v>0</v>
      </c>
      <c r="T305" s="19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0" t="s">
        <v>212</v>
      </c>
      <c r="AT305" s="200" t="s">
        <v>123</v>
      </c>
      <c r="AU305" s="200" t="s">
        <v>86</v>
      </c>
      <c r="AY305" s="18" t="s">
        <v>121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18" t="s">
        <v>84</v>
      </c>
      <c r="BK305" s="201">
        <f>ROUND(I305*H305,2)</f>
        <v>0</v>
      </c>
      <c r="BL305" s="18" t="s">
        <v>212</v>
      </c>
      <c r="BM305" s="200" t="s">
        <v>604</v>
      </c>
    </row>
    <row r="306" spans="1:65" s="13" customFormat="1" ht="10">
      <c r="B306" s="202"/>
      <c r="C306" s="203"/>
      <c r="D306" s="204" t="s">
        <v>135</v>
      </c>
      <c r="E306" s="205" t="s">
        <v>1</v>
      </c>
      <c r="F306" s="206" t="s">
        <v>605</v>
      </c>
      <c r="G306" s="203"/>
      <c r="H306" s="207">
        <v>28</v>
      </c>
      <c r="I306" s="208"/>
      <c r="J306" s="203"/>
      <c r="K306" s="203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135</v>
      </c>
      <c r="AU306" s="213" t="s">
        <v>86</v>
      </c>
      <c r="AV306" s="13" t="s">
        <v>86</v>
      </c>
      <c r="AW306" s="13" t="s">
        <v>32</v>
      </c>
      <c r="AX306" s="13" t="s">
        <v>84</v>
      </c>
      <c r="AY306" s="213" t="s">
        <v>121</v>
      </c>
    </row>
    <row r="307" spans="1:65" s="2" customFormat="1" ht="24.15" customHeight="1">
      <c r="A307" s="35"/>
      <c r="B307" s="36"/>
      <c r="C307" s="188" t="s">
        <v>606</v>
      </c>
      <c r="D307" s="188" t="s">
        <v>123</v>
      </c>
      <c r="E307" s="189" t="s">
        <v>607</v>
      </c>
      <c r="F307" s="190" t="s">
        <v>608</v>
      </c>
      <c r="G307" s="191" t="s">
        <v>188</v>
      </c>
      <c r="H307" s="192">
        <v>3</v>
      </c>
      <c r="I307" s="193"/>
      <c r="J307" s="194">
        <f>ROUND(I307*H307,2)</f>
        <v>0</v>
      </c>
      <c r="K307" s="195"/>
      <c r="L307" s="40"/>
      <c r="M307" s="196" t="s">
        <v>1</v>
      </c>
      <c r="N307" s="197" t="s">
        <v>41</v>
      </c>
      <c r="O307" s="72"/>
      <c r="P307" s="198">
        <f>O307*H307</f>
        <v>0</v>
      </c>
      <c r="Q307" s="198">
        <v>2.9099999999999998E-3</v>
      </c>
      <c r="R307" s="198">
        <f>Q307*H307</f>
        <v>8.7299999999999999E-3</v>
      </c>
      <c r="S307" s="198">
        <v>0</v>
      </c>
      <c r="T307" s="19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0" t="s">
        <v>212</v>
      </c>
      <c r="AT307" s="200" t="s">
        <v>123</v>
      </c>
      <c r="AU307" s="200" t="s">
        <v>86</v>
      </c>
      <c r="AY307" s="18" t="s">
        <v>121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18" t="s">
        <v>84</v>
      </c>
      <c r="BK307" s="201">
        <f>ROUND(I307*H307,2)</f>
        <v>0</v>
      </c>
      <c r="BL307" s="18" t="s">
        <v>212</v>
      </c>
      <c r="BM307" s="200" t="s">
        <v>609</v>
      </c>
    </row>
    <row r="308" spans="1:65" s="13" customFormat="1" ht="10">
      <c r="B308" s="202"/>
      <c r="C308" s="203"/>
      <c r="D308" s="204" t="s">
        <v>135</v>
      </c>
      <c r="E308" s="205" t="s">
        <v>1</v>
      </c>
      <c r="F308" s="206" t="s">
        <v>610</v>
      </c>
      <c r="G308" s="203"/>
      <c r="H308" s="207">
        <v>3</v>
      </c>
      <c r="I308" s="208"/>
      <c r="J308" s="203"/>
      <c r="K308" s="203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135</v>
      </c>
      <c r="AU308" s="213" t="s">
        <v>86</v>
      </c>
      <c r="AV308" s="13" t="s">
        <v>86</v>
      </c>
      <c r="AW308" s="13" t="s">
        <v>32</v>
      </c>
      <c r="AX308" s="13" t="s">
        <v>84</v>
      </c>
      <c r="AY308" s="213" t="s">
        <v>121</v>
      </c>
    </row>
    <row r="309" spans="1:65" s="2" customFormat="1" ht="33" customHeight="1">
      <c r="A309" s="35"/>
      <c r="B309" s="36"/>
      <c r="C309" s="188" t="s">
        <v>611</v>
      </c>
      <c r="D309" s="188" t="s">
        <v>123</v>
      </c>
      <c r="E309" s="189" t="s">
        <v>612</v>
      </c>
      <c r="F309" s="190" t="s">
        <v>613</v>
      </c>
      <c r="G309" s="191" t="s">
        <v>188</v>
      </c>
      <c r="H309" s="192">
        <v>28</v>
      </c>
      <c r="I309" s="193"/>
      <c r="J309" s="194">
        <f>ROUND(I309*H309,2)</f>
        <v>0</v>
      </c>
      <c r="K309" s="195"/>
      <c r="L309" s="40"/>
      <c r="M309" s="196" t="s">
        <v>1</v>
      </c>
      <c r="N309" s="197" t="s">
        <v>41</v>
      </c>
      <c r="O309" s="72"/>
      <c r="P309" s="198">
        <f>O309*H309</f>
        <v>0</v>
      </c>
      <c r="Q309" s="198">
        <v>2.8900000000000002E-3</v>
      </c>
      <c r="R309" s="198">
        <f>Q309*H309</f>
        <v>8.0920000000000006E-2</v>
      </c>
      <c r="S309" s="198">
        <v>0</v>
      </c>
      <c r="T309" s="19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0" t="s">
        <v>212</v>
      </c>
      <c r="AT309" s="200" t="s">
        <v>123</v>
      </c>
      <c r="AU309" s="200" t="s">
        <v>86</v>
      </c>
      <c r="AY309" s="18" t="s">
        <v>121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18" t="s">
        <v>84</v>
      </c>
      <c r="BK309" s="201">
        <f>ROUND(I309*H309,2)</f>
        <v>0</v>
      </c>
      <c r="BL309" s="18" t="s">
        <v>212</v>
      </c>
      <c r="BM309" s="200" t="s">
        <v>614</v>
      </c>
    </row>
    <row r="310" spans="1:65" s="13" customFormat="1" ht="10">
      <c r="B310" s="202"/>
      <c r="C310" s="203"/>
      <c r="D310" s="204" t="s">
        <v>135</v>
      </c>
      <c r="E310" s="205" t="s">
        <v>1</v>
      </c>
      <c r="F310" s="206" t="s">
        <v>605</v>
      </c>
      <c r="G310" s="203"/>
      <c r="H310" s="207">
        <v>28</v>
      </c>
      <c r="I310" s="208"/>
      <c r="J310" s="203"/>
      <c r="K310" s="203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135</v>
      </c>
      <c r="AU310" s="213" t="s">
        <v>86</v>
      </c>
      <c r="AV310" s="13" t="s">
        <v>86</v>
      </c>
      <c r="AW310" s="13" t="s">
        <v>32</v>
      </c>
      <c r="AX310" s="13" t="s">
        <v>84</v>
      </c>
      <c r="AY310" s="213" t="s">
        <v>121</v>
      </c>
    </row>
    <row r="311" spans="1:65" s="2" customFormat="1" ht="24.15" customHeight="1">
      <c r="A311" s="35"/>
      <c r="B311" s="36"/>
      <c r="C311" s="188" t="s">
        <v>615</v>
      </c>
      <c r="D311" s="188" t="s">
        <v>123</v>
      </c>
      <c r="E311" s="189" t="s">
        <v>616</v>
      </c>
      <c r="F311" s="190" t="s">
        <v>617</v>
      </c>
      <c r="G311" s="191" t="s">
        <v>188</v>
      </c>
      <c r="H311" s="192">
        <v>18.2</v>
      </c>
      <c r="I311" s="193"/>
      <c r="J311" s="194">
        <f>ROUND(I311*H311,2)</f>
        <v>0</v>
      </c>
      <c r="K311" s="195"/>
      <c r="L311" s="40"/>
      <c r="M311" s="196" t="s">
        <v>1</v>
      </c>
      <c r="N311" s="197" t="s">
        <v>41</v>
      </c>
      <c r="O311" s="72"/>
      <c r="P311" s="198">
        <f>O311*H311</f>
        <v>0</v>
      </c>
      <c r="Q311" s="198">
        <v>1.6900000000000001E-3</v>
      </c>
      <c r="R311" s="198">
        <f>Q311*H311</f>
        <v>3.0758000000000001E-2</v>
      </c>
      <c r="S311" s="198">
        <v>0</v>
      </c>
      <c r="T311" s="19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0" t="s">
        <v>212</v>
      </c>
      <c r="AT311" s="200" t="s">
        <v>123</v>
      </c>
      <c r="AU311" s="200" t="s">
        <v>86</v>
      </c>
      <c r="AY311" s="18" t="s">
        <v>121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8" t="s">
        <v>84</v>
      </c>
      <c r="BK311" s="201">
        <f>ROUND(I311*H311,2)</f>
        <v>0</v>
      </c>
      <c r="BL311" s="18" t="s">
        <v>212</v>
      </c>
      <c r="BM311" s="200" t="s">
        <v>618</v>
      </c>
    </row>
    <row r="312" spans="1:65" s="2" customFormat="1" ht="24.15" customHeight="1">
      <c r="A312" s="35"/>
      <c r="B312" s="36"/>
      <c r="C312" s="188" t="s">
        <v>619</v>
      </c>
      <c r="D312" s="188" t="s">
        <v>123</v>
      </c>
      <c r="E312" s="189" t="s">
        <v>620</v>
      </c>
      <c r="F312" s="190" t="s">
        <v>621</v>
      </c>
      <c r="G312" s="191" t="s">
        <v>342</v>
      </c>
      <c r="H312" s="192">
        <v>2</v>
      </c>
      <c r="I312" s="193"/>
      <c r="J312" s="194">
        <f>ROUND(I312*H312,2)</f>
        <v>0</v>
      </c>
      <c r="K312" s="195"/>
      <c r="L312" s="40"/>
      <c r="M312" s="196" t="s">
        <v>1</v>
      </c>
      <c r="N312" s="197" t="s">
        <v>41</v>
      </c>
      <c r="O312" s="72"/>
      <c r="P312" s="198">
        <f>O312*H312</f>
        <v>0</v>
      </c>
      <c r="Q312" s="198">
        <v>3.6000000000000002E-4</v>
      </c>
      <c r="R312" s="198">
        <f>Q312*H312</f>
        <v>7.2000000000000005E-4</v>
      </c>
      <c r="S312" s="198">
        <v>0</v>
      </c>
      <c r="T312" s="19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0" t="s">
        <v>212</v>
      </c>
      <c r="AT312" s="200" t="s">
        <v>123</v>
      </c>
      <c r="AU312" s="200" t="s">
        <v>86</v>
      </c>
      <c r="AY312" s="18" t="s">
        <v>121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18" t="s">
        <v>84</v>
      </c>
      <c r="BK312" s="201">
        <f>ROUND(I312*H312,2)</f>
        <v>0</v>
      </c>
      <c r="BL312" s="18" t="s">
        <v>212</v>
      </c>
      <c r="BM312" s="200" t="s">
        <v>622</v>
      </c>
    </row>
    <row r="313" spans="1:65" s="2" customFormat="1" ht="24.15" customHeight="1">
      <c r="A313" s="35"/>
      <c r="B313" s="36"/>
      <c r="C313" s="188" t="s">
        <v>623</v>
      </c>
      <c r="D313" s="188" t="s">
        <v>123</v>
      </c>
      <c r="E313" s="189" t="s">
        <v>624</v>
      </c>
      <c r="F313" s="190" t="s">
        <v>625</v>
      </c>
      <c r="G313" s="191" t="s">
        <v>188</v>
      </c>
      <c r="H313" s="192">
        <v>8.4</v>
      </c>
      <c r="I313" s="193"/>
      <c r="J313" s="194">
        <f>ROUND(I313*H313,2)</f>
        <v>0</v>
      </c>
      <c r="K313" s="195"/>
      <c r="L313" s="40"/>
      <c r="M313" s="196" t="s">
        <v>1</v>
      </c>
      <c r="N313" s="197" t="s">
        <v>41</v>
      </c>
      <c r="O313" s="72"/>
      <c r="P313" s="198">
        <f>O313*H313</f>
        <v>0</v>
      </c>
      <c r="Q313" s="198">
        <v>2.1700000000000001E-3</v>
      </c>
      <c r="R313" s="198">
        <f>Q313*H313</f>
        <v>1.8228000000000001E-2</v>
      </c>
      <c r="S313" s="198">
        <v>0</v>
      </c>
      <c r="T313" s="19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0" t="s">
        <v>212</v>
      </c>
      <c r="AT313" s="200" t="s">
        <v>123</v>
      </c>
      <c r="AU313" s="200" t="s">
        <v>86</v>
      </c>
      <c r="AY313" s="18" t="s">
        <v>121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18" t="s">
        <v>84</v>
      </c>
      <c r="BK313" s="201">
        <f>ROUND(I313*H313,2)</f>
        <v>0</v>
      </c>
      <c r="BL313" s="18" t="s">
        <v>212</v>
      </c>
      <c r="BM313" s="200" t="s">
        <v>626</v>
      </c>
    </row>
    <row r="314" spans="1:65" s="2" customFormat="1" ht="24.15" customHeight="1">
      <c r="A314" s="35"/>
      <c r="B314" s="36"/>
      <c r="C314" s="188" t="s">
        <v>627</v>
      </c>
      <c r="D314" s="188" t="s">
        <v>123</v>
      </c>
      <c r="E314" s="189" t="s">
        <v>628</v>
      </c>
      <c r="F314" s="190" t="s">
        <v>629</v>
      </c>
      <c r="G314" s="191" t="s">
        <v>206</v>
      </c>
      <c r="H314" s="192">
        <v>0.99199999999999999</v>
      </c>
      <c r="I314" s="193"/>
      <c r="J314" s="194">
        <f>ROUND(I314*H314,2)</f>
        <v>0</v>
      </c>
      <c r="K314" s="195"/>
      <c r="L314" s="40"/>
      <c r="M314" s="196" t="s">
        <v>1</v>
      </c>
      <c r="N314" s="197" t="s">
        <v>41</v>
      </c>
      <c r="O314" s="72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0" t="s">
        <v>212</v>
      </c>
      <c r="AT314" s="200" t="s">
        <v>123</v>
      </c>
      <c r="AU314" s="200" t="s">
        <v>86</v>
      </c>
      <c r="AY314" s="18" t="s">
        <v>121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8" t="s">
        <v>84</v>
      </c>
      <c r="BK314" s="201">
        <f>ROUND(I314*H314,2)</f>
        <v>0</v>
      </c>
      <c r="BL314" s="18" t="s">
        <v>212</v>
      </c>
      <c r="BM314" s="200" t="s">
        <v>630</v>
      </c>
    </row>
    <row r="315" spans="1:65" s="12" customFormat="1" ht="22.75" customHeight="1">
      <c r="B315" s="172"/>
      <c r="C315" s="173"/>
      <c r="D315" s="174" t="s">
        <v>75</v>
      </c>
      <c r="E315" s="186" t="s">
        <v>631</v>
      </c>
      <c r="F315" s="186" t="s">
        <v>632</v>
      </c>
      <c r="G315" s="173"/>
      <c r="H315" s="173"/>
      <c r="I315" s="176"/>
      <c r="J315" s="187">
        <f>BK315</f>
        <v>0</v>
      </c>
      <c r="K315" s="173"/>
      <c r="L315" s="178"/>
      <c r="M315" s="179"/>
      <c r="N315" s="180"/>
      <c r="O315" s="180"/>
      <c r="P315" s="181">
        <f>SUM(P316:P319)</f>
        <v>0</v>
      </c>
      <c r="Q315" s="180"/>
      <c r="R315" s="181">
        <f>SUM(R316:R319)</f>
        <v>2.0734560000000003E-2</v>
      </c>
      <c r="S315" s="180"/>
      <c r="T315" s="182">
        <f>SUM(T316:T319)</f>
        <v>0</v>
      </c>
      <c r="AR315" s="183" t="s">
        <v>86</v>
      </c>
      <c r="AT315" s="184" t="s">
        <v>75</v>
      </c>
      <c r="AU315" s="184" t="s">
        <v>84</v>
      </c>
      <c r="AY315" s="183" t="s">
        <v>121</v>
      </c>
      <c r="BK315" s="185">
        <f>SUM(BK316:BK319)</f>
        <v>0</v>
      </c>
    </row>
    <row r="316" spans="1:65" s="2" customFormat="1" ht="33" customHeight="1">
      <c r="A316" s="35"/>
      <c r="B316" s="36"/>
      <c r="C316" s="188" t="s">
        <v>633</v>
      </c>
      <c r="D316" s="188" t="s">
        <v>123</v>
      </c>
      <c r="E316" s="189" t="s">
        <v>634</v>
      </c>
      <c r="F316" s="190" t="s">
        <v>635</v>
      </c>
      <c r="G316" s="191" t="s">
        <v>126</v>
      </c>
      <c r="H316" s="192">
        <v>117.81</v>
      </c>
      <c r="I316" s="193"/>
      <c r="J316" s="194">
        <f>ROUND(I316*H316,2)</f>
        <v>0</v>
      </c>
      <c r="K316" s="195"/>
      <c r="L316" s="40"/>
      <c r="M316" s="196" t="s">
        <v>1</v>
      </c>
      <c r="N316" s="197" t="s">
        <v>41</v>
      </c>
      <c r="O316" s="72"/>
      <c r="P316" s="198">
        <f>O316*H316</f>
        <v>0</v>
      </c>
      <c r="Q316" s="198">
        <v>0</v>
      </c>
      <c r="R316" s="198">
        <f>Q316*H316</f>
        <v>0</v>
      </c>
      <c r="S316" s="198">
        <v>0</v>
      </c>
      <c r="T316" s="199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0" t="s">
        <v>212</v>
      </c>
      <c r="AT316" s="200" t="s">
        <v>123</v>
      </c>
      <c r="AU316" s="200" t="s">
        <v>86</v>
      </c>
      <c r="AY316" s="18" t="s">
        <v>121</v>
      </c>
      <c r="BE316" s="201">
        <f>IF(N316="základní",J316,0)</f>
        <v>0</v>
      </c>
      <c r="BF316" s="201">
        <f>IF(N316="snížená",J316,0)</f>
        <v>0</v>
      </c>
      <c r="BG316" s="201">
        <f>IF(N316="zákl. přenesená",J316,0)</f>
        <v>0</v>
      </c>
      <c r="BH316" s="201">
        <f>IF(N316="sníž. přenesená",J316,0)</f>
        <v>0</v>
      </c>
      <c r="BI316" s="201">
        <f>IF(N316="nulová",J316,0)</f>
        <v>0</v>
      </c>
      <c r="BJ316" s="18" t="s">
        <v>84</v>
      </c>
      <c r="BK316" s="201">
        <f>ROUND(I316*H316,2)</f>
        <v>0</v>
      </c>
      <c r="BL316" s="18" t="s">
        <v>212</v>
      </c>
      <c r="BM316" s="200" t="s">
        <v>636</v>
      </c>
    </row>
    <row r="317" spans="1:65" s="2" customFormat="1" ht="24.15" customHeight="1">
      <c r="A317" s="35"/>
      <c r="B317" s="36"/>
      <c r="C317" s="249" t="s">
        <v>637</v>
      </c>
      <c r="D317" s="249" t="s">
        <v>349</v>
      </c>
      <c r="E317" s="250" t="s">
        <v>638</v>
      </c>
      <c r="F317" s="251" t="s">
        <v>639</v>
      </c>
      <c r="G317" s="252" t="s">
        <v>126</v>
      </c>
      <c r="H317" s="253">
        <v>129.59100000000001</v>
      </c>
      <c r="I317" s="254"/>
      <c r="J317" s="255">
        <f>ROUND(I317*H317,2)</f>
        <v>0</v>
      </c>
      <c r="K317" s="256"/>
      <c r="L317" s="257"/>
      <c r="M317" s="258" t="s">
        <v>1</v>
      </c>
      <c r="N317" s="259" t="s">
        <v>41</v>
      </c>
      <c r="O317" s="72"/>
      <c r="P317" s="198">
        <f>O317*H317</f>
        <v>0</v>
      </c>
      <c r="Q317" s="198">
        <v>1.6000000000000001E-4</v>
      </c>
      <c r="R317" s="198">
        <f>Q317*H317</f>
        <v>2.0734560000000003E-2</v>
      </c>
      <c r="S317" s="198">
        <v>0</v>
      </c>
      <c r="T317" s="19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0" t="s">
        <v>423</v>
      </c>
      <c r="AT317" s="200" t="s">
        <v>349</v>
      </c>
      <c r="AU317" s="200" t="s">
        <v>86</v>
      </c>
      <c r="AY317" s="18" t="s">
        <v>121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18" t="s">
        <v>84</v>
      </c>
      <c r="BK317" s="201">
        <f>ROUND(I317*H317,2)</f>
        <v>0</v>
      </c>
      <c r="BL317" s="18" t="s">
        <v>212</v>
      </c>
      <c r="BM317" s="200" t="s">
        <v>640</v>
      </c>
    </row>
    <row r="318" spans="1:65" s="13" customFormat="1" ht="10">
      <c r="B318" s="202"/>
      <c r="C318" s="203"/>
      <c r="D318" s="204" t="s">
        <v>135</v>
      </c>
      <c r="E318" s="203"/>
      <c r="F318" s="206" t="s">
        <v>641</v>
      </c>
      <c r="G318" s="203"/>
      <c r="H318" s="207">
        <v>129.59100000000001</v>
      </c>
      <c r="I318" s="208"/>
      <c r="J318" s="203"/>
      <c r="K318" s="203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135</v>
      </c>
      <c r="AU318" s="213" t="s">
        <v>86</v>
      </c>
      <c r="AV318" s="13" t="s">
        <v>86</v>
      </c>
      <c r="AW318" s="13" t="s">
        <v>4</v>
      </c>
      <c r="AX318" s="13" t="s">
        <v>84</v>
      </c>
      <c r="AY318" s="213" t="s">
        <v>121</v>
      </c>
    </row>
    <row r="319" spans="1:65" s="2" customFormat="1" ht="24.15" customHeight="1">
      <c r="A319" s="35"/>
      <c r="B319" s="36"/>
      <c r="C319" s="188" t="s">
        <v>642</v>
      </c>
      <c r="D319" s="188" t="s">
        <v>123</v>
      </c>
      <c r="E319" s="189" t="s">
        <v>643</v>
      </c>
      <c r="F319" s="190" t="s">
        <v>644</v>
      </c>
      <c r="G319" s="191" t="s">
        <v>206</v>
      </c>
      <c r="H319" s="192">
        <v>2.1000000000000001E-2</v>
      </c>
      <c r="I319" s="193"/>
      <c r="J319" s="194">
        <f>ROUND(I319*H319,2)</f>
        <v>0</v>
      </c>
      <c r="K319" s="195"/>
      <c r="L319" s="40"/>
      <c r="M319" s="196" t="s">
        <v>1</v>
      </c>
      <c r="N319" s="197" t="s">
        <v>41</v>
      </c>
      <c r="O319" s="72"/>
      <c r="P319" s="198">
        <f>O319*H319</f>
        <v>0</v>
      </c>
      <c r="Q319" s="198">
        <v>0</v>
      </c>
      <c r="R319" s="198">
        <f>Q319*H319</f>
        <v>0</v>
      </c>
      <c r="S319" s="198">
        <v>0</v>
      </c>
      <c r="T319" s="199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0" t="s">
        <v>212</v>
      </c>
      <c r="AT319" s="200" t="s">
        <v>123</v>
      </c>
      <c r="AU319" s="200" t="s">
        <v>86</v>
      </c>
      <c r="AY319" s="18" t="s">
        <v>121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18" t="s">
        <v>84</v>
      </c>
      <c r="BK319" s="201">
        <f>ROUND(I319*H319,2)</f>
        <v>0</v>
      </c>
      <c r="BL319" s="18" t="s">
        <v>212</v>
      </c>
      <c r="BM319" s="200" t="s">
        <v>645</v>
      </c>
    </row>
    <row r="320" spans="1:65" s="12" customFormat="1" ht="22.75" customHeight="1">
      <c r="B320" s="172"/>
      <c r="C320" s="173"/>
      <c r="D320" s="174" t="s">
        <v>75</v>
      </c>
      <c r="E320" s="186" t="s">
        <v>646</v>
      </c>
      <c r="F320" s="186" t="s">
        <v>647</v>
      </c>
      <c r="G320" s="173"/>
      <c r="H320" s="173"/>
      <c r="I320" s="176"/>
      <c r="J320" s="187">
        <f>BK320</f>
        <v>0</v>
      </c>
      <c r="K320" s="173"/>
      <c r="L320" s="178"/>
      <c r="M320" s="179"/>
      <c r="N320" s="180"/>
      <c r="O320" s="180"/>
      <c r="P320" s="181">
        <f>SUM(P321:P339)</f>
        <v>0</v>
      </c>
      <c r="Q320" s="180"/>
      <c r="R320" s="181">
        <f>SUM(R321:R339)</f>
        <v>2.0275807000000001</v>
      </c>
      <c r="S320" s="180"/>
      <c r="T320" s="182">
        <f>SUM(T321:T339)</f>
        <v>0</v>
      </c>
      <c r="AR320" s="183" t="s">
        <v>86</v>
      </c>
      <c r="AT320" s="184" t="s">
        <v>75</v>
      </c>
      <c r="AU320" s="184" t="s">
        <v>84</v>
      </c>
      <c r="AY320" s="183" t="s">
        <v>121</v>
      </c>
      <c r="BK320" s="185">
        <f>SUM(BK321:BK339)</f>
        <v>0</v>
      </c>
    </row>
    <row r="321" spans="1:65" s="2" customFormat="1" ht="24.15" customHeight="1">
      <c r="A321" s="35"/>
      <c r="B321" s="36"/>
      <c r="C321" s="188" t="s">
        <v>648</v>
      </c>
      <c r="D321" s="188" t="s">
        <v>123</v>
      </c>
      <c r="E321" s="189" t="s">
        <v>649</v>
      </c>
      <c r="F321" s="190" t="s">
        <v>650</v>
      </c>
      <c r="G321" s="191" t="s">
        <v>126</v>
      </c>
      <c r="H321" s="192">
        <v>107.134</v>
      </c>
      <c r="I321" s="193"/>
      <c r="J321" s="194">
        <f>ROUND(I321*H321,2)</f>
        <v>0</v>
      </c>
      <c r="K321" s="195"/>
      <c r="L321" s="40"/>
      <c r="M321" s="196" t="s">
        <v>1</v>
      </c>
      <c r="N321" s="197" t="s">
        <v>41</v>
      </c>
      <c r="O321" s="72"/>
      <c r="P321" s="198">
        <f>O321*H321</f>
        <v>0</v>
      </c>
      <c r="Q321" s="198">
        <v>0</v>
      </c>
      <c r="R321" s="198">
        <f>Q321*H321</f>
        <v>0</v>
      </c>
      <c r="S321" s="198">
        <v>0</v>
      </c>
      <c r="T321" s="19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0" t="s">
        <v>212</v>
      </c>
      <c r="AT321" s="200" t="s">
        <v>123</v>
      </c>
      <c r="AU321" s="200" t="s">
        <v>86</v>
      </c>
      <c r="AY321" s="18" t="s">
        <v>121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8" t="s">
        <v>84</v>
      </c>
      <c r="BK321" s="201">
        <f>ROUND(I321*H321,2)</f>
        <v>0</v>
      </c>
      <c r="BL321" s="18" t="s">
        <v>212</v>
      </c>
      <c r="BM321" s="200" t="s">
        <v>651</v>
      </c>
    </row>
    <row r="322" spans="1:65" s="13" customFormat="1" ht="10">
      <c r="B322" s="202"/>
      <c r="C322" s="203"/>
      <c r="D322" s="204" t="s">
        <v>135</v>
      </c>
      <c r="E322" s="205" t="s">
        <v>1</v>
      </c>
      <c r="F322" s="206" t="s">
        <v>652</v>
      </c>
      <c r="G322" s="203"/>
      <c r="H322" s="207">
        <v>98.77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135</v>
      </c>
      <c r="AU322" s="213" t="s">
        <v>86</v>
      </c>
      <c r="AV322" s="13" t="s">
        <v>86</v>
      </c>
      <c r="AW322" s="13" t="s">
        <v>32</v>
      </c>
      <c r="AX322" s="13" t="s">
        <v>76</v>
      </c>
      <c r="AY322" s="213" t="s">
        <v>121</v>
      </c>
    </row>
    <row r="323" spans="1:65" s="16" customFormat="1" ht="10">
      <c r="B323" s="236"/>
      <c r="C323" s="237"/>
      <c r="D323" s="204" t="s">
        <v>135</v>
      </c>
      <c r="E323" s="238" t="s">
        <v>1</v>
      </c>
      <c r="F323" s="239" t="s">
        <v>653</v>
      </c>
      <c r="G323" s="237"/>
      <c r="H323" s="238" t="s">
        <v>1</v>
      </c>
      <c r="I323" s="240"/>
      <c r="J323" s="237"/>
      <c r="K323" s="237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135</v>
      </c>
      <c r="AU323" s="245" t="s">
        <v>86</v>
      </c>
      <c r="AV323" s="16" t="s">
        <v>84</v>
      </c>
      <c r="AW323" s="16" t="s">
        <v>32</v>
      </c>
      <c r="AX323" s="16" t="s">
        <v>76</v>
      </c>
      <c r="AY323" s="245" t="s">
        <v>121</v>
      </c>
    </row>
    <row r="324" spans="1:65" s="13" customFormat="1" ht="10">
      <c r="B324" s="202"/>
      <c r="C324" s="203"/>
      <c r="D324" s="204" t="s">
        <v>135</v>
      </c>
      <c r="E324" s="205" t="s">
        <v>1</v>
      </c>
      <c r="F324" s="206" t="s">
        <v>654</v>
      </c>
      <c r="G324" s="203"/>
      <c r="H324" s="207">
        <v>8.3640000000000008</v>
      </c>
      <c r="I324" s="208"/>
      <c r="J324" s="203"/>
      <c r="K324" s="203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135</v>
      </c>
      <c r="AU324" s="213" t="s">
        <v>86</v>
      </c>
      <c r="AV324" s="13" t="s">
        <v>86</v>
      </c>
      <c r="AW324" s="13" t="s">
        <v>32</v>
      </c>
      <c r="AX324" s="13" t="s">
        <v>76</v>
      </c>
      <c r="AY324" s="213" t="s">
        <v>121</v>
      </c>
    </row>
    <row r="325" spans="1:65" s="15" customFormat="1" ht="10">
      <c r="B325" s="225"/>
      <c r="C325" s="226"/>
      <c r="D325" s="204" t="s">
        <v>135</v>
      </c>
      <c r="E325" s="227" t="s">
        <v>1</v>
      </c>
      <c r="F325" s="228" t="s">
        <v>143</v>
      </c>
      <c r="G325" s="226"/>
      <c r="H325" s="229">
        <v>107.134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AT325" s="235" t="s">
        <v>135</v>
      </c>
      <c r="AU325" s="235" t="s">
        <v>86</v>
      </c>
      <c r="AV325" s="15" t="s">
        <v>127</v>
      </c>
      <c r="AW325" s="15" t="s">
        <v>32</v>
      </c>
      <c r="AX325" s="15" t="s">
        <v>84</v>
      </c>
      <c r="AY325" s="235" t="s">
        <v>121</v>
      </c>
    </row>
    <row r="326" spans="1:65" s="2" customFormat="1" ht="24.15" customHeight="1">
      <c r="A326" s="35"/>
      <c r="B326" s="36"/>
      <c r="C326" s="249" t="s">
        <v>655</v>
      </c>
      <c r="D326" s="249" t="s">
        <v>349</v>
      </c>
      <c r="E326" s="250" t="s">
        <v>656</v>
      </c>
      <c r="F326" s="251" t="s">
        <v>657</v>
      </c>
      <c r="G326" s="252" t="s">
        <v>126</v>
      </c>
      <c r="H326" s="253">
        <v>117.84699999999999</v>
      </c>
      <c r="I326" s="254"/>
      <c r="J326" s="255">
        <f>ROUND(I326*H326,2)</f>
        <v>0</v>
      </c>
      <c r="K326" s="256"/>
      <c r="L326" s="257"/>
      <c r="M326" s="258" t="s">
        <v>1</v>
      </c>
      <c r="N326" s="259" t="s">
        <v>41</v>
      </c>
      <c r="O326" s="72"/>
      <c r="P326" s="198">
        <f>O326*H326</f>
        <v>0</v>
      </c>
      <c r="Q326" s="198">
        <v>1.5599999999999999E-2</v>
      </c>
      <c r="R326" s="198">
        <f>Q326*H326</f>
        <v>1.8384131999999997</v>
      </c>
      <c r="S326" s="198">
        <v>0</v>
      </c>
      <c r="T326" s="19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0" t="s">
        <v>423</v>
      </c>
      <c r="AT326" s="200" t="s">
        <v>349</v>
      </c>
      <c r="AU326" s="200" t="s">
        <v>86</v>
      </c>
      <c r="AY326" s="18" t="s">
        <v>121</v>
      </c>
      <c r="BE326" s="201">
        <f>IF(N326="základní",J326,0)</f>
        <v>0</v>
      </c>
      <c r="BF326" s="201">
        <f>IF(N326="snížená",J326,0)</f>
        <v>0</v>
      </c>
      <c r="BG326" s="201">
        <f>IF(N326="zákl. přenesená",J326,0)</f>
        <v>0</v>
      </c>
      <c r="BH326" s="201">
        <f>IF(N326="sníž. přenesená",J326,0)</f>
        <v>0</v>
      </c>
      <c r="BI326" s="201">
        <f>IF(N326="nulová",J326,0)</f>
        <v>0</v>
      </c>
      <c r="BJ326" s="18" t="s">
        <v>84</v>
      </c>
      <c r="BK326" s="201">
        <f>ROUND(I326*H326,2)</f>
        <v>0</v>
      </c>
      <c r="BL326" s="18" t="s">
        <v>212</v>
      </c>
      <c r="BM326" s="200" t="s">
        <v>658</v>
      </c>
    </row>
    <row r="327" spans="1:65" s="13" customFormat="1" ht="10">
      <c r="B327" s="202"/>
      <c r="C327" s="203"/>
      <c r="D327" s="204" t="s">
        <v>135</v>
      </c>
      <c r="E327" s="203"/>
      <c r="F327" s="206" t="s">
        <v>659</v>
      </c>
      <c r="G327" s="203"/>
      <c r="H327" s="207">
        <v>117.84699999999999</v>
      </c>
      <c r="I327" s="208"/>
      <c r="J327" s="203"/>
      <c r="K327" s="203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135</v>
      </c>
      <c r="AU327" s="213" t="s">
        <v>86</v>
      </c>
      <c r="AV327" s="13" t="s">
        <v>86</v>
      </c>
      <c r="AW327" s="13" t="s">
        <v>4</v>
      </c>
      <c r="AX327" s="13" t="s">
        <v>84</v>
      </c>
      <c r="AY327" s="213" t="s">
        <v>121</v>
      </c>
    </row>
    <row r="328" spans="1:65" s="2" customFormat="1" ht="21.75" customHeight="1">
      <c r="A328" s="35"/>
      <c r="B328" s="36"/>
      <c r="C328" s="188" t="s">
        <v>660</v>
      </c>
      <c r="D328" s="188" t="s">
        <v>123</v>
      </c>
      <c r="E328" s="189" t="s">
        <v>661</v>
      </c>
      <c r="F328" s="190" t="s">
        <v>662</v>
      </c>
      <c r="G328" s="191" t="s">
        <v>188</v>
      </c>
      <c r="H328" s="192">
        <v>74.12</v>
      </c>
      <c r="I328" s="193"/>
      <c r="J328" s="194">
        <f>ROUND(I328*H328,2)</f>
        <v>0</v>
      </c>
      <c r="K328" s="195"/>
      <c r="L328" s="40"/>
      <c r="M328" s="196" t="s">
        <v>1</v>
      </c>
      <c r="N328" s="197" t="s">
        <v>41</v>
      </c>
      <c r="O328" s="72"/>
      <c r="P328" s="198">
        <f>O328*H328</f>
        <v>0</v>
      </c>
      <c r="Q328" s="198">
        <v>0</v>
      </c>
      <c r="R328" s="198">
        <f>Q328*H328</f>
        <v>0</v>
      </c>
      <c r="S328" s="198">
        <v>0</v>
      </c>
      <c r="T328" s="199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0" t="s">
        <v>212</v>
      </c>
      <c r="AT328" s="200" t="s">
        <v>123</v>
      </c>
      <c r="AU328" s="200" t="s">
        <v>86</v>
      </c>
      <c r="AY328" s="18" t="s">
        <v>121</v>
      </c>
      <c r="BE328" s="201">
        <f>IF(N328="základní",J328,0)</f>
        <v>0</v>
      </c>
      <c r="BF328" s="201">
        <f>IF(N328="snížená",J328,0)</f>
        <v>0</v>
      </c>
      <c r="BG328" s="201">
        <f>IF(N328="zákl. přenesená",J328,0)</f>
        <v>0</v>
      </c>
      <c r="BH328" s="201">
        <f>IF(N328="sníž. přenesená",J328,0)</f>
        <v>0</v>
      </c>
      <c r="BI328" s="201">
        <f>IF(N328="nulová",J328,0)</f>
        <v>0</v>
      </c>
      <c r="BJ328" s="18" t="s">
        <v>84</v>
      </c>
      <c r="BK328" s="201">
        <f>ROUND(I328*H328,2)</f>
        <v>0</v>
      </c>
      <c r="BL328" s="18" t="s">
        <v>212</v>
      </c>
      <c r="BM328" s="200" t="s">
        <v>663</v>
      </c>
    </row>
    <row r="329" spans="1:65" s="16" customFormat="1" ht="10">
      <c r="B329" s="236"/>
      <c r="C329" s="237"/>
      <c r="D329" s="204" t="s">
        <v>135</v>
      </c>
      <c r="E329" s="238" t="s">
        <v>1</v>
      </c>
      <c r="F329" s="239" t="s">
        <v>653</v>
      </c>
      <c r="G329" s="237"/>
      <c r="H329" s="238" t="s">
        <v>1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AT329" s="245" t="s">
        <v>135</v>
      </c>
      <c r="AU329" s="245" t="s">
        <v>86</v>
      </c>
      <c r="AV329" s="16" t="s">
        <v>84</v>
      </c>
      <c r="AW329" s="16" t="s">
        <v>32</v>
      </c>
      <c r="AX329" s="16" t="s">
        <v>76</v>
      </c>
      <c r="AY329" s="245" t="s">
        <v>121</v>
      </c>
    </row>
    <row r="330" spans="1:65" s="13" customFormat="1" ht="10">
      <c r="B330" s="202"/>
      <c r="C330" s="203"/>
      <c r="D330" s="204" t="s">
        <v>135</v>
      </c>
      <c r="E330" s="205" t="s">
        <v>1</v>
      </c>
      <c r="F330" s="206" t="s">
        <v>664</v>
      </c>
      <c r="G330" s="203"/>
      <c r="H330" s="207">
        <v>74.12</v>
      </c>
      <c r="I330" s="208"/>
      <c r="J330" s="203"/>
      <c r="K330" s="203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135</v>
      </c>
      <c r="AU330" s="213" t="s">
        <v>86</v>
      </c>
      <c r="AV330" s="13" t="s">
        <v>86</v>
      </c>
      <c r="AW330" s="13" t="s">
        <v>32</v>
      </c>
      <c r="AX330" s="13" t="s">
        <v>84</v>
      </c>
      <c r="AY330" s="213" t="s">
        <v>121</v>
      </c>
    </row>
    <row r="331" spans="1:65" s="2" customFormat="1" ht="16.5" customHeight="1">
      <c r="A331" s="35"/>
      <c r="B331" s="36"/>
      <c r="C331" s="249" t="s">
        <v>665</v>
      </c>
      <c r="D331" s="249" t="s">
        <v>349</v>
      </c>
      <c r="E331" s="250" t="s">
        <v>551</v>
      </c>
      <c r="F331" s="251" t="s">
        <v>552</v>
      </c>
      <c r="G331" s="252" t="s">
        <v>133</v>
      </c>
      <c r="H331" s="253">
        <v>0.19600000000000001</v>
      </c>
      <c r="I331" s="254"/>
      <c r="J331" s="255">
        <f>ROUND(I331*H331,2)</f>
        <v>0</v>
      </c>
      <c r="K331" s="256"/>
      <c r="L331" s="257"/>
      <c r="M331" s="258" t="s">
        <v>1</v>
      </c>
      <c r="N331" s="259" t="s">
        <v>41</v>
      </c>
      <c r="O331" s="72"/>
      <c r="P331" s="198">
        <f>O331*H331</f>
        <v>0</v>
      </c>
      <c r="Q331" s="198">
        <v>0.55000000000000004</v>
      </c>
      <c r="R331" s="198">
        <f>Q331*H331</f>
        <v>0.10780000000000001</v>
      </c>
      <c r="S331" s="198">
        <v>0</v>
      </c>
      <c r="T331" s="19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0" t="s">
        <v>423</v>
      </c>
      <c r="AT331" s="200" t="s">
        <v>349</v>
      </c>
      <c r="AU331" s="200" t="s">
        <v>86</v>
      </c>
      <c r="AY331" s="18" t="s">
        <v>121</v>
      </c>
      <c r="BE331" s="201">
        <f>IF(N331="základní",J331,0)</f>
        <v>0</v>
      </c>
      <c r="BF331" s="201">
        <f>IF(N331="snížená",J331,0)</f>
        <v>0</v>
      </c>
      <c r="BG331" s="201">
        <f>IF(N331="zákl. přenesená",J331,0)</f>
        <v>0</v>
      </c>
      <c r="BH331" s="201">
        <f>IF(N331="sníž. přenesená",J331,0)</f>
        <v>0</v>
      </c>
      <c r="BI331" s="201">
        <f>IF(N331="nulová",J331,0)</f>
        <v>0</v>
      </c>
      <c r="BJ331" s="18" t="s">
        <v>84</v>
      </c>
      <c r="BK331" s="201">
        <f>ROUND(I331*H331,2)</f>
        <v>0</v>
      </c>
      <c r="BL331" s="18" t="s">
        <v>212</v>
      </c>
      <c r="BM331" s="200" t="s">
        <v>666</v>
      </c>
    </row>
    <row r="332" spans="1:65" s="13" customFormat="1" ht="10">
      <c r="B332" s="202"/>
      <c r="C332" s="203"/>
      <c r="D332" s="204" t="s">
        <v>135</v>
      </c>
      <c r="E332" s="205" t="s">
        <v>1</v>
      </c>
      <c r="F332" s="206" t="s">
        <v>667</v>
      </c>
      <c r="G332" s="203"/>
      <c r="H332" s="207">
        <v>0.19600000000000001</v>
      </c>
      <c r="I332" s="208"/>
      <c r="J332" s="203"/>
      <c r="K332" s="203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135</v>
      </c>
      <c r="AU332" s="213" t="s">
        <v>86</v>
      </c>
      <c r="AV332" s="13" t="s">
        <v>86</v>
      </c>
      <c r="AW332" s="13" t="s">
        <v>32</v>
      </c>
      <c r="AX332" s="13" t="s">
        <v>84</v>
      </c>
      <c r="AY332" s="213" t="s">
        <v>121</v>
      </c>
    </row>
    <row r="333" spans="1:65" s="2" customFormat="1" ht="24.15" customHeight="1">
      <c r="A333" s="35"/>
      <c r="B333" s="36"/>
      <c r="C333" s="188" t="s">
        <v>668</v>
      </c>
      <c r="D333" s="188" t="s">
        <v>123</v>
      </c>
      <c r="E333" s="189" t="s">
        <v>669</v>
      </c>
      <c r="F333" s="190" t="s">
        <v>670</v>
      </c>
      <c r="G333" s="191" t="s">
        <v>126</v>
      </c>
      <c r="H333" s="192">
        <v>2.25</v>
      </c>
      <c r="I333" s="193"/>
      <c r="J333" s="194">
        <f>ROUND(I333*H333,2)</f>
        <v>0</v>
      </c>
      <c r="K333" s="195"/>
      <c r="L333" s="40"/>
      <c r="M333" s="196" t="s">
        <v>1</v>
      </c>
      <c r="N333" s="197" t="s">
        <v>41</v>
      </c>
      <c r="O333" s="72"/>
      <c r="P333" s="198">
        <f>O333*H333</f>
        <v>0</v>
      </c>
      <c r="Q333" s="198">
        <v>2.7E-4</v>
      </c>
      <c r="R333" s="198">
        <f>Q333*H333</f>
        <v>6.0749999999999997E-4</v>
      </c>
      <c r="S333" s="198">
        <v>0</v>
      </c>
      <c r="T333" s="19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0" t="s">
        <v>212</v>
      </c>
      <c r="AT333" s="200" t="s">
        <v>123</v>
      </c>
      <c r="AU333" s="200" t="s">
        <v>86</v>
      </c>
      <c r="AY333" s="18" t="s">
        <v>121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18" t="s">
        <v>84</v>
      </c>
      <c r="BK333" s="201">
        <f>ROUND(I333*H333,2)</f>
        <v>0</v>
      </c>
      <c r="BL333" s="18" t="s">
        <v>212</v>
      </c>
      <c r="BM333" s="200" t="s">
        <v>671</v>
      </c>
    </row>
    <row r="334" spans="1:65" s="13" customFormat="1" ht="10">
      <c r="B334" s="202"/>
      <c r="C334" s="203"/>
      <c r="D334" s="204" t="s">
        <v>135</v>
      </c>
      <c r="E334" s="205" t="s">
        <v>1</v>
      </c>
      <c r="F334" s="206" t="s">
        <v>672</v>
      </c>
      <c r="G334" s="203"/>
      <c r="H334" s="207">
        <v>2.25</v>
      </c>
      <c r="I334" s="208"/>
      <c r="J334" s="203"/>
      <c r="K334" s="203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135</v>
      </c>
      <c r="AU334" s="213" t="s">
        <v>86</v>
      </c>
      <c r="AV334" s="13" t="s">
        <v>86</v>
      </c>
      <c r="AW334" s="13" t="s">
        <v>32</v>
      </c>
      <c r="AX334" s="13" t="s">
        <v>84</v>
      </c>
      <c r="AY334" s="213" t="s">
        <v>121</v>
      </c>
    </row>
    <row r="335" spans="1:65" s="2" customFormat="1" ht="24.15" customHeight="1">
      <c r="A335" s="35"/>
      <c r="B335" s="36"/>
      <c r="C335" s="249" t="s">
        <v>673</v>
      </c>
      <c r="D335" s="249" t="s">
        <v>349</v>
      </c>
      <c r="E335" s="250" t="s">
        <v>674</v>
      </c>
      <c r="F335" s="251" t="s">
        <v>675</v>
      </c>
      <c r="G335" s="252" t="s">
        <v>126</v>
      </c>
      <c r="H335" s="253">
        <v>2.25</v>
      </c>
      <c r="I335" s="254"/>
      <c r="J335" s="255">
        <f>ROUND(I335*H335,2)</f>
        <v>0</v>
      </c>
      <c r="K335" s="256"/>
      <c r="L335" s="257"/>
      <c r="M335" s="258" t="s">
        <v>1</v>
      </c>
      <c r="N335" s="259" t="s">
        <v>41</v>
      </c>
      <c r="O335" s="72"/>
      <c r="P335" s="198">
        <f>O335*H335</f>
        <v>0</v>
      </c>
      <c r="Q335" s="198">
        <v>3.056E-2</v>
      </c>
      <c r="R335" s="198">
        <f>Q335*H335</f>
        <v>6.8760000000000002E-2</v>
      </c>
      <c r="S335" s="198">
        <v>0</v>
      </c>
      <c r="T335" s="19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0" t="s">
        <v>423</v>
      </c>
      <c r="AT335" s="200" t="s">
        <v>349</v>
      </c>
      <c r="AU335" s="200" t="s">
        <v>86</v>
      </c>
      <c r="AY335" s="18" t="s">
        <v>121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18" t="s">
        <v>84</v>
      </c>
      <c r="BK335" s="201">
        <f>ROUND(I335*H335,2)</f>
        <v>0</v>
      </c>
      <c r="BL335" s="18" t="s">
        <v>212</v>
      </c>
      <c r="BM335" s="200" t="s">
        <v>676</v>
      </c>
    </row>
    <row r="336" spans="1:65" s="2" customFormat="1" ht="24.15" customHeight="1">
      <c r="A336" s="35"/>
      <c r="B336" s="36"/>
      <c r="C336" s="188" t="s">
        <v>677</v>
      </c>
      <c r="D336" s="188" t="s">
        <v>123</v>
      </c>
      <c r="E336" s="189" t="s">
        <v>678</v>
      </c>
      <c r="F336" s="190" t="s">
        <v>679</v>
      </c>
      <c r="G336" s="191" t="s">
        <v>342</v>
      </c>
      <c r="H336" s="192">
        <v>2</v>
      </c>
      <c r="I336" s="193"/>
      <c r="J336" s="194">
        <f>ROUND(I336*H336,2)</f>
        <v>0</v>
      </c>
      <c r="K336" s="195"/>
      <c r="L336" s="40"/>
      <c r="M336" s="196" t="s">
        <v>1</v>
      </c>
      <c r="N336" s="197" t="s">
        <v>41</v>
      </c>
      <c r="O336" s="72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0" t="s">
        <v>212</v>
      </c>
      <c r="AT336" s="200" t="s">
        <v>123</v>
      </c>
      <c r="AU336" s="200" t="s">
        <v>86</v>
      </c>
      <c r="AY336" s="18" t="s">
        <v>121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8" t="s">
        <v>84</v>
      </c>
      <c r="BK336" s="201">
        <f>ROUND(I336*H336,2)</f>
        <v>0</v>
      </c>
      <c r="BL336" s="18" t="s">
        <v>212</v>
      </c>
      <c r="BM336" s="200" t="s">
        <v>680</v>
      </c>
    </row>
    <row r="337" spans="1:65" s="2" customFormat="1" ht="24.15" customHeight="1">
      <c r="A337" s="35"/>
      <c r="B337" s="36"/>
      <c r="C337" s="249" t="s">
        <v>681</v>
      </c>
      <c r="D337" s="249" t="s">
        <v>349</v>
      </c>
      <c r="E337" s="250" t="s">
        <v>682</v>
      </c>
      <c r="F337" s="251" t="s">
        <v>683</v>
      </c>
      <c r="G337" s="252" t="s">
        <v>188</v>
      </c>
      <c r="H337" s="253">
        <v>3</v>
      </c>
      <c r="I337" s="254"/>
      <c r="J337" s="255">
        <f>ROUND(I337*H337,2)</f>
        <v>0</v>
      </c>
      <c r="K337" s="256"/>
      <c r="L337" s="257"/>
      <c r="M337" s="258" t="s">
        <v>1</v>
      </c>
      <c r="N337" s="259" t="s">
        <v>41</v>
      </c>
      <c r="O337" s="72"/>
      <c r="P337" s="198">
        <f>O337*H337</f>
        <v>0</v>
      </c>
      <c r="Q337" s="198">
        <v>4.0000000000000001E-3</v>
      </c>
      <c r="R337" s="198">
        <f>Q337*H337</f>
        <v>1.2E-2</v>
      </c>
      <c r="S337" s="198">
        <v>0</v>
      </c>
      <c r="T337" s="19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0" t="s">
        <v>423</v>
      </c>
      <c r="AT337" s="200" t="s">
        <v>349</v>
      </c>
      <c r="AU337" s="200" t="s">
        <v>86</v>
      </c>
      <c r="AY337" s="18" t="s">
        <v>121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18" t="s">
        <v>84</v>
      </c>
      <c r="BK337" s="201">
        <f>ROUND(I337*H337,2)</f>
        <v>0</v>
      </c>
      <c r="BL337" s="18" t="s">
        <v>212</v>
      </c>
      <c r="BM337" s="200" t="s">
        <v>684</v>
      </c>
    </row>
    <row r="338" spans="1:65" s="13" customFormat="1" ht="10">
      <c r="B338" s="202"/>
      <c r="C338" s="203"/>
      <c r="D338" s="204" t="s">
        <v>135</v>
      </c>
      <c r="E338" s="205" t="s">
        <v>1</v>
      </c>
      <c r="F338" s="206" t="s">
        <v>610</v>
      </c>
      <c r="G338" s="203"/>
      <c r="H338" s="207">
        <v>3</v>
      </c>
      <c r="I338" s="208"/>
      <c r="J338" s="203"/>
      <c r="K338" s="203"/>
      <c r="L338" s="209"/>
      <c r="M338" s="210"/>
      <c r="N338" s="211"/>
      <c r="O338" s="211"/>
      <c r="P338" s="211"/>
      <c r="Q338" s="211"/>
      <c r="R338" s="211"/>
      <c r="S338" s="211"/>
      <c r="T338" s="212"/>
      <c r="AT338" s="213" t="s">
        <v>135</v>
      </c>
      <c r="AU338" s="213" t="s">
        <v>86</v>
      </c>
      <c r="AV338" s="13" t="s">
        <v>86</v>
      </c>
      <c r="AW338" s="13" t="s">
        <v>32</v>
      </c>
      <c r="AX338" s="13" t="s">
        <v>84</v>
      </c>
      <c r="AY338" s="213" t="s">
        <v>121</v>
      </c>
    </row>
    <row r="339" spans="1:65" s="2" customFormat="1" ht="24.15" customHeight="1">
      <c r="A339" s="35"/>
      <c r="B339" s="36"/>
      <c r="C339" s="188" t="s">
        <v>685</v>
      </c>
      <c r="D339" s="188" t="s">
        <v>123</v>
      </c>
      <c r="E339" s="189" t="s">
        <v>686</v>
      </c>
      <c r="F339" s="190" t="s">
        <v>687</v>
      </c>
      <c r="G339" s="191" t="s">
        <v>206</v>
      </c>
      <c r="H339" s="192">
        <v>2.028</v>
      </c>
      <c r="I339" s="193"/>
      <c r="J339" s="194">
        <f>ROUND(I339*H339,2)</f>
        <v>0</v>
      </c>
      <c r="K339" s="195"/>
      <c r="L339" s="40"/>
      <c r="M339" s="196" t="s">
        <v>1</v>
      </c>
      <c r="N339" s="197" t="s">
        <v>41</v>
      </c>
      <c r="O339" s="72"/>
      <c r="P339" s="198">
        <f>O339*H339</f>
        <v>0</v>
      </c>
      <c r="Q339" s="198">
        <v>0</v>
      </c>
      <c r="R339" s="198">
        <f>Q339*H339</f>
        <v>0</v>
      </c>
      <c r="S339" s="198">
        <v>0</v>
      </c>
      <c r="T339" s="19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0" t="s">
        <v>212</v>
      </c>
      <c r="AT339" s="200" t="s">
        <v>123</v>
      </c>
      <c r="AU339" s="200" t="s">
        <v>86</v>
      </c>
      <c r="AY339" s="18" t="s">
        <v>121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8" t="s">
        <v>84</v>
      </c>
      <c r="BK339" s="201">
        <f>ROUND(I339*H339,2)</f>
        <v>0</v>
      </c>
      <c r="BL339" s="18" t="s">
        <v>212</v>
      </c>
      <c r="BM339" s="200" t="s">
        <v>688</v>
      </c>
    </row>
    <row r="340" spans="1:65" s="12" customFormat="1" ht="22.75" customHeight="1">
      <c r="B340" s="172"/>
      <c r="C340" s="173"/>
      <c r="D340" s="174" t="s">
        <v>75</v>
      </c>
      <c r="E340" s="186" t="s">
        <v>248</v>
      </c>
      <c r="F340" s="186" t="s">
        <v>249</v>
      </c>
      <c r="G340" s="173"/>
      <c r="H340" s="173"/>
      <c r="I340" s="176"/>
      <c r="J340" s="187">
        <f>BK340</f>
        <v>0</v>
      </c>
      <c r="K340" s="173"/>
      <c r="L340" s="178"/>
      <c r="M340" s="179"/>
      <c r="N340" s="180"/>
      <c r="O340" s="180"/>
      <c r="P340" s="181">
        <f>SUM(P341:P345)</f>
        <v>0</v>
      </c>
      <c r="Q340" s="180"/>
      <c r="R340" s="181">
        <f>SUM(R341:R345)</f>
        <v>0.54932999999999998</v>
      </c>
      <c r="S340" s="180"/>
      <c r="T340" s="182">
        <f>SUM(T341:T345)</f>
        <v>0</v>
      </c>
      <c r="AR340" s="183" t="s">
        <v>86</v>
      </c>
      <c r="AT340" s="184" t="s">
        <v>75</v>
      </c>
      <c r="AU340" s="184" t="s">
        <v>84</v>
      </c>
      <c r="AY340" s="183" t="s">
        <v>121</v>
      </c>
      <c r="BK340" s="185">
        <f>SUM(BK341:BK345)</f>
        <v>0</v>
      </c>
    </row>
    <row r="341" spans="1:65" s="2" customFormat="1" ht="24.15" customHeight="1">
      <c r="A341" s="35"/>
      <c r="B341" s="36"/>
      <c r="C341" s="188" t="s">
        <v>689</v>
      </c>
      <c r="D341" s="188" t="s">
        <v>123</v>
      </c>
      <c r="E341" s="189" t="s">
        <v>690</v>
      </c>
      <c r="F341" s="190" t="s">
        <v>691</v>
      </c>
      <c r="G341" s="191" t="s">
        <v>342</v>
      </c>
      <c r="H341" s="192">
        <v>1</v>
      </c>
      <c r="I341" s="193"/>
      <c r="J341" s="194">
        <f>ROUND(I341*H341,2)</f>
        <v>0</v>
      </c>
      <c r="K341" s="195"/>
      <c r="L341" s="40"/>
      <c r="M341" s="196" t="s">
        <v>1</v>
      </c>
      <c r="N341" s="197" t="s">
        <v>41</v>
      </c>
      <c r="O341" s="72"/>
      <c r="P341" s="198">
        <f>O341*H341</f>
        <v>0</v>
      </c>
      <c r="Q341" s="198">
        <v>0</v>
      </c>
      <c r="R341" s="198">
        <f>Q341*H341</f>
        <v>0</v>
      </c>
      <c r="S341" s="198">
        <v>0</v>
      </c>
      <c r="T341" s="19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0" t="s">
        <v>212</v>
      </c>
      <c r="AT341" s="200" t="s">
        <v>123</v>
      </c>
      <c r="AU341" s="200" t="s">
        <v>86</v>
      </c>
      <c r="AY341" s="18" t="s">
        <v>121</v>
      </c>
      <c r="BE341" s="201">
        <f>IF(N341="základní",J341,0)</f>
        <v>0</v>
      </c>
      <c r="BF341" s="201">
        <f>IF(N341="snížená",J341,0)</f>
        <v>0</v>
      </c>
      <c r="BG341" s="201">
        <f>IF(N341="zákl. přenesená",J341,0)</f>
        <v>0</v>
      </c>
      <c r="BH341" s="201">
        <f>IF(N341="sníž. přenesená",J341,0)</f>
        <v>0</v>
      </c>
      <c r="BI341" s="201">
        <f>IF(N341="nulová",J341,0)</f>
        <v>0</v>
      </c>
      <c r="BJ341" s="18" t="s">
        <v>84</v>
      </c>
      <c r="BK341" s="201">
        <f>ROUND(I341*H341,2)</f>
        <v>0</v>
      </c>
      <c r="BL341" s="18" t="s">
        <v>212</v>
      </c>
      <c r="BM341" s="200" t="s">
        <v>692</v>
      </c>
    </row>
    <row r="342" spans="1:65" s="2" customFormat="1" ht="24.15" customHeight="1">
      <c r="A342" s="35"/>
      <c r="B342" s="36"/>
      <c r="C342" s="249" t="s">
        <v>693</v>
      </c>
      <c r="D342" s="249" t="s">
        <v>349</v>
      </c>
      <c r="E342" s="250" t="s">
        <v>694</v>
      </c>
      <c r="F342" s="251" t="s">
        <v>695</v>
      </c>
      <c r="G342" s="252" t="s">
        <v>342</v>
      </c>
      <c r="H342" s="253">
        <v>1</v>
      </c>
      <c r="I342" s="254"/>
      <c r="J342" s="255">
        <f>ROUND(I342*H342,2)</f>
        <v>0</v>
      </c>
      <c r="K342" s="256"/>
      <c r="L342" s="257"/>
      <c r="M342" s="258" t="s">
        <v>1</v>
      </c>
      <c r="N342" s="259" t="s">
        <v>41</v>
      </c>
      <c r="O342" s="72"/>
      <c r="P342" s="198">
        <f>O342*H342</f>
        <v>0</v>
      </c>
      <c r="Q342" s="198">
        <v>9.8000000000000004E-2</v>
      </c>
      <c r="R342" s="198">
        <f>Q342*H342</f>
        <v>9.8000000000000004E-2</v>
      </c>
      <c r="S342" s="198">
        <v>0</v>
      </c>
      <c r="T342" s="19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0" t="s">
        <v>423</v>
      </c>
      <c r="AT342" s="200" t="s">
        <v>349</v>
      </c>
      <c r="AU342" s="200" t="s">
        <v>86</v>
      </c>
      <c r="AY342" s="18" t="s">
        <v>121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8" t="s">
        <v>84</v>
      </c>
      <c r="BK342" s="201">
        <f>ROUND(I342*H342,2)</f>
        <v>0</v>
      </c>
      <c r="BL342" s="18" t="s">
        <v>212</v>
      </c>
      <c r="BM342" s="200" t="s">
        <v>696</v>
      </c>
    </row>
    <row r="343" spans="1:65" s="2" customFormat="1" ht="24.15" customHeight="1">
      <c r="A343" s="35"/>
      <c r="B343" s="36"/>
      <c r="C343" s="188" t="s">
        <v>697</v>
      </c>
      <c r="D343" s="188" t="s">
        <v>123</v>
      </c>
      <c r="E343" s="189" t="s">
        <v>698</v>
      </c>
      <c r="F343" s="190" t="s">
        <v>699</v>
      </c>
      <c r="G343" s="191" t="s">
        <v>342</v>
      </c>
      <c r="H343" s="192">
        <v>1</v>
      </c>
      <c r="I343" s="193"/>
      <c r="J343" s="194">
        <f>ROUND(I343*H343,2)</f>
        <v>0</v>
      </c>
      <c r="K343" s="195"/>
      <c r="L343" s="40"/>
      <c r="M343" s="196" t="s">
        <v>1</v>
      </c>
      <c r="N343" s="197" t="s">
        <v>41</v>
      </c>
      <c r="O343" s="72"/>
      <c r="P343" s="198">
        <f>O343*H343</f>
        <v>0</v>
      </c>
      <c r="Q343" s="198">
        <v>3.3E-4</v>
      </c>
      <c r="R343" s="198">
        <f>Q343*H343</f>
        <v>3.3E-4</v>
      </c>
      <c r="S343" s="198">
        <v>0</v>
      </c>
      <c r="T343" s="199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0" t="s">
        <v>212</v>
      </c>
      <c r="AT343" s="200" t="s">
        <v>123</v>
      </c>
      <c r="AU343" s="200" t="s">
        <v>86</v>
      </c>
      <c r="AY343" s="18" t="s">
        <v>121</v>
      </c>
      <c r="BE343" s="201">
        <f>IF(N343="základní",J343,0)</f>
        <v>0</v>
      </c>
      <c r="BF343" s="201">
        <f>IF(N343="snížená",J343,0)</f>
        <v>0</v>
      </c>
      <c r="BG343" s="201">
        <f>IF(N343="zákl. přenesená",J343,0)</f>
        <v>0</v>
      </c>
      <c r="BH343" s="201">
        <f>IF(N343="sníž. přenesená",J343,0)</f>
        <v>0</v>
      </c>
      <c r="BI343" s="201">
        <f>IF(N343="nulová",J343,0)</f>
        <v>0</v>
      </c>
      <c r="BJ343" s="18" t="s">
        <v>84</v>
      </c>
      <c r="BK343" s="201">
        <f>ROUND(I343*H343,2)</f>
        <v>0</v>
      </c>
      <c r="BL343" s="18" t="s">
        <v>212</v>
      </c>
      <c r="BM343" s="200" t="s">
        <v>700</v>
      </c>
    </row>
    <row r="344" spans="1:65" s="2" customFormat="1" ht="24.15" customHeight="1">
      <c r="A344" s="35"/>
      <c r="B344" s="36"/>
      <c r="C344" s="249" t="s">
        <v>701</v>
      </c>
      <c r="D344" s="249" t="s">
        <v>349</v>
      </c>
      <c r="E344" s="250" t="s">
        <v>702</v>
      </c>
      <c r="F344" s="251" t="s">
        <v>703</v>
      </c>
      <c r="G344" s="252" t="s">
        <v>342</v>
      </c>
      <c r="H344" s="253">
        <v>1</v>
      </c>
      <c r="I344" s="254"/>
      <c r="J344" s="255">
        <f>ROUND(I344*H344,2)</f>
        <v>0</v>
      </c>
      <c r="K344" s="256"/>
      <c r="L344" s="257"/>
      <c r="M344" s="258" t="s">
        <v>1</v>
      </c>
      <c r="N344" s="259" t="s">
        <v>41</v>
      </c>
      <c r="O344" s="72"/>
      <c r="P344" s="198">
        <f>O344*H344</f>
        <v>0</v>
      </c>
      <c r="Q344" s="198">
        <v>0.45100000000000001</v>
      </c>
      <c r="R344" s="198">
        <f>Q344*H344</f>
        <v>0.45100000000000001</v>
      </c>
      <c r="S344" s="198">
        <v>0</v>
      </c>
      <c r="T344" s="19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0" t="s">
        <v>423</v>
      </c>
      <c r="AT344" s="200" t="s">
        <v>349</v>
      </c>
      <c r="AU344" s="200" t="s">
        <v>86</v>
      </c>
      <c r="AY344" s="18" t="s">
        <v>121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18" t="s">
        <v>84</v>
      </c>
      <c r="BK344" s="201">
        <f>ROUND(I344*H344,2)</f>
        <v>0</v>
      </c>
      <c r="BL344" s="18" t="s">
        <v>212</v>
      </c>
      <c r="BM344" s="200" t="s">
        <v>704</v>
      </c>
    </row>
    <row r="345" spans="1:65" s="2" customFormat="1" ht="24.15" customHeight="1">
      <c r="A345" s="35"/>
      <c r="B345" s="36"/>
      <c r="C345" s="188" t="s">
        <v>705</v>
      </c>
      <c r="D345" s="188" t="s">
        <v>123</v>
      </c>
      <c r="E345" s="189" t="s">
        <v>706</v>
      </c>
      <c r="F345" s="190" t="s">
        <v>707</v>
      </c>
      <c r="G345" s="191" t="s">
        <v>206</v>
      </c>
      <c r="H345" s="192">
        <v>0.54900000000000004</v>
      </c>
      <c r="I345" s="193"/>
      <c r="J345" s="194">
        <f>ROUND(I345*H345,2)</f>
        <v>0</v>
      </c>
      <c r="K345" s="195"/>
      <c r="L345" s="40"/>
      <c r="M345" s="196" t="s">
        <v>1</v>
      </c>
      <c r="N345" s="197" t="s">
        <v>41</v>
      </c>
      <c r="O345" s="72"/>
      <c r="P345" s="198">
        <f>O345*H345</f>
        <v>0</v>
      </c>
      <c r="Q345" s="198">
        <v>0</v>
      </c>
      <c r="R345" s="198">
        <f>Q345*H345</f>
        <v>0</v>
      </c>
      <c r="S345" s="198">
        <v>0</v>
      </c>
      <c r="T345" s="19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0" t="s">
        <v>581</v>
      </c>
      <c r="AT345" s="200" t="s">
        <v>123</v>
      </c>
      <c r="AU345" s="200" t="s">
        <v>86</v>
      </c>
      <c r="AY345" s="18" t="s">
        <v>121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18" t="s">
        <v>84</v>
      </c>
      <c r="BK345" s="201">
        <f>ROUND(I345*H345,2)</f>
        <v>0</v>
      </c>
      <c r="BL345" s="18" t="s">
        <v>581</v>
      </c>
      <c r="BM345" s="200" t="s">
        <v>708</v>
      </c>
    </row>
    <row r="346" spans="1:65" s="12" customFormat="1" ht="22.75" customHeight="1">
      <c r="B346" s="172"/>
      <c r="C346" s="173"/>
      <c r="D346" s="174" t="s">
        <v>75</v>
      </c>
      <c r="E346" s="186" t="s">
        <v>709</v>
      </c>
      <c r="F346" s="186" t="s">
        <v>710</v>
      </c>
      <c r="G346" s="173"/>
      <c r="H346" s="173"/>
      <c r="I346" s="176"/>
      <c r="J346" s="187">
        <f>BK346</f>
        <v>0</v>
      </c>
      <c r="K346" s="173"/>
      <c r="L346" s="178"/>
      <c r="M346" s="179"/>
      <c r="N346" s="180"/>
      <c r="O346" s="180"/>
      <c r="P346" s="181">
        <f>SUM(P347:P351)</f>
        <v>0</v>
      </c>
      <c r="Q346" s="180"/>
      <c r="R346" s="181">
        <f>SUM(R347:R351)</f>
        <v>4.1763900000000003E-3</v>
      </c>
      <c r="S346" s="180"/>
      <c r="T346" s="182">
        <f>SUM(T347:T351)</f>
        <v>0</v>
      </c>
      <c r="AR346" s="183" t="s">
        <v>86</v>
      </c>
      <c r="AT346" s="184" t="s">
        <v>75</v>
      </c>
      <c r="AU346" s="184" t="s">
        <v>84</v>
      </c>
      <c r="AY346" s="183" t="s">
        <v>121</v>
      </c>
      <c r="BK346" s="185">
        <f>SUM(BK347:BK351)</f>
        <v>0</v>
      </c>
    </row>
    <row r="347" spans="1:65" s="2" customFormat="1" ht="24.15" customHeight="1">
      <c r="A347" s="35"/>
      <c r="B347" s="36"/>
      <c r="C347" s="188" t="s">
        <v>711</v>
      </c>
      <c r="D347" s="188" t="s">
        <v>123</v>
      </c>
      <c r="E347" s="189" t="s">
        <v>712</v>
      </c>
      <c r="F347" s="190" t="s">
        <v>713</v>
      </c>
      <c r="G347" s="191" t="s">
        <v>126</v>
      </c>
      <c r="H347" s="192">
        <v>24.567</v>
      </c>
      <c r="I347" s="193"/>
      <c r="J347" s="194">
        <f>ROUND(I347*H347,2)</f>
        <v>0</v>
      </c>
      <c r="K347" s="195"/>
      <c r="L347" s="40"/>
      <c r="M347" s="196" t="s">
        <v>1</v>
      </c>
      <c r="N347" s="197" t="s">
        <v>41</v>
      </c>
      <c r="O347" s="72"/>
      <c r="P347" s="198">
        <f>O347*H347</f>
        <v>0</v>
      </c>
      <c r="Q347" s="198">
        <v>1.7000000000000001E-4</v>
      </c>
      <c r="R347" s="198">
        <f>Q347*H347</f>
        <v>4.1763900000000003E-3</v>
      </c>
      <c r="S347" s="198">
        <v>0</v>
      </c>
      <c r="T347" s="19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0" t="s">
        <v>212</v>
      </c>
      <c r="AT347" s="200" t="s">
        <v>123</v>
      </c>
      <c r="AU347" s="200" t="s">
        <v>86</v>
      </c>
      <c r="AY347" s="18" t="s">
        <v>121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8" t="s">
        <v>84</v>
      </c>
      <c r="BK347" s="201">
        <f>ROUND(I347*H347,2)</f>
        <v>0</v>
      </c>
      <c r="BL347" s="18" t="s">
        <v>212</v>
      </c>
      <c r="BM347" s="200" t="s">
        <v>714</v>
      </c>
    </row>
    <row r="348" spans="1:65" s="16" customFormat="1" ht="10">
      <c r="B348" s="236"/>
      <c r="C348" s="237"/>
      <c r="D348" s="204" t="s">
        <v>135</v>
      </c>
      <c r="E348" s="238" t="s">
        <v>1</v>
      </c>
      <c r="F348" s="239" t="s">
        <v>715</v>
      </c>
      <c r="G348" s="237"/>
      <c r="H348" s="238" t="s">
        <v>1</v>
      </c>
      <c r="I348" s="240"/>
      <c r="J348" s="237"/>
      <c r="K348" s="237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135</v>
      </c>
      <c r="AU348" s="245" t="s">
        <v>86</v>
      </c>
      <c r="AV348" s="16" t="s">
        <v>84</v>
      </c>
      <c r="AW348" s="16" t="s">
        <v>32</v>
      </c>
      <c r="AX348" s="16" t="s">
        <v>76</v>
      </c>
      <c r="AY348" s="245" t="s">
        <v>121</v>
      </c>
    </row>
    <row r="349" spans="1:65" s="13" customFormat="1" ht="10">
      <c r="B349" s="202"/>
      <c r="C349" s="203"/>
      <c r="D349" s="204" t="s">
        <v>135</v>
      </c>
      <c r="E349" s="205" t="s">
        <v>1</v>
      </c>
      <c r="F349" s="206" t="s">
        <v>716</v>
      </c>
      <c r="G349" s="203"/>
      <c r="H349" s="207">
        <v>15.731999999999999</v>
      </c>
      <c r="I349" s="208"/>
      <c r="J349" s="203"/>
      <c r="K349" s="203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135</v>
      </c>
      <c r="AU349" s="213" t="s">
        <v>86</v>
      </c>
      <c r="AV349" s="13" t="s">
        <v>86</v>
      </c>
      <c r="AW349" s="13" t="s">
        <v>32</v>
      </c>
      <c r="AX349" s="13" t="s">
        <v>76</v>
      </c>
      <c r="AY349" s="213" t="s">
        <v>121</v>
      </c>
    </row>
    <row r="350" spans="1:65" s="13" customFormat="1" ht="10">
      <c r="B350" s="202"/>
      <c r="C350" s="203"/>
      <c r="D350" s="204" t="s">
        <v>135</v>
      </c>
      <c r="E350" s="205" t="s">
        <v>1</v>
      </c>
      <c r="F350" s="206" t="s">
        <v>717</v>
      </c>
      <c r="G350" s="203"/>
      <c r="H350" s="207">
        <v>8.8350000000000009</v>
      </c>
      <c r="I350" s="208"/>
      <c r="J350" s="203"/>
      <c r="K350" s="203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135</v>
      </c>
      <c r="AU350" s="213" t="s">
        <v>86</v>
      </c>
      <c r="AV350" s="13" t="s">
        <v>86</v>
      </c>
      <c r="AW350" s="13" t="s">
        <v>32</v>
      </c>
      <c r="AX350" s="13" t="s">
        <v>76</v>
      </c>
      <c r="AY350" s="213" t="s">
        <v>121</v>
      </c>
    </row>
    <row r="351" spans="1:65" s="15" customFormat="1" ht="10">
      <c r="B351" s="225"/>
      <c r="C351" s="226"/>
      <c r="D351" s="204" t="s">
        <v>135</v>
      </c>
      <c r="E351" s="227" t="s">
        <v>1</v>
      </c>
      <c r="F351" s="228" t="s">
        <v>143</v>
      </c>
      <c r="G351" s="226"/>
      <c r="H351" s="229">
        <v>24.567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135</v>
      </c>
      <c r="AU351" s="235" t="s">
        <v>86</v>
      </c>
      <c r="AV351" s="15" t="s">
        <v>127</v>
      </c>
      <c r="AW351" s="15" t="s">
        <v>32</v>
      </c>
      <c r="AX351" s="15" t="s">
        <v>84</v>
      </c>
      <c r="AY351" s="235" t="s">
        <v>121</v>
      </c>
    </row>
    <row r="352" spans="1:65" s="12" customFormat="1" ht="22.75" customHeight="1">
      <c r="B352" s="172"/>
      <c r="C352" s="173"/>
      <c r="D352" s="174" t="s">
        <v>75</v>
      </c>
      <c r="E352" s="186" t="s">
        <v>718</v>
      </c>
      <c r="F352" s="186" t="s">
        <v>719</v>
      </c>
      <c r="G352" s="173"/>
      <c r="H352" s="173"/>
      <c r="I352" s="176"/>
      <c r="J352" s="187">
        <f>BK352</f>
        <v>0</v>
      </c>
      <c r="K352" s="173"/>
      <c r="L352" s="178"/>
      <c r="M352" s="179"/>
      <c r="N352" s="180"/>
      <c r="O352" s="180"/>
      <c r="P352" s="181">
        <f>SUM(P353:P354)</f>
        <v>0</v>
      </c>
      <c r="Q352" s="180"/>
      <c r="R352" s="181">
        <f>SUM(R353:R354)</f>
        <v>9.0585319999999997E-2</v>
      </c>
      <c r="S352" s="180"/>
      <c r="T352" s="182">
        <f>SUM(T353:T354)</f>
        <v>0</v>
      </c>
      <c r="AR352" s="183" t="s">
        <v>86</v>
      </c>
      <c r="AT352" s="184" t="s">
        <v>75</v>
      </c>
      <c r="AU352" s="184" t="s">
        <v>84</v>
      </c>
      <c r="AY352" s="183" t="s">
        <v>121</v>
      </c>
      <c r="BK352" s="185">
        <f>SUM(BK353:BK354)</f>
        <v>0</v>
      </c>
    </row>
    <row r="353" spans="1:65" s="2" customFormat="1" ht="24.15" customHeight="1">
      <c r="A353" s="35"/>
      <c r="B353" s="36"/>
      <c r="C353" s="188" t="s">
        <v>720</v>
      </c>
      <c r="D353" s="188" t="s">
        <v>123</v>
      </c>
      <c r="E353" s="189" t="s">
        <v>721</v>
      </c>
      <c r="F353" s="190" t="s">
        <v>722</v>
      </c>
      <c r="G353" s="191" t="s">
        <v>126</v>
      </c>
      <c r="H353" s="192">
        <v>184.86799999999999</v>
      </c>
      <c r="I353" s="193"/>
      <c r="J353" s="194">
        <f>ROUND(I353*H353,2)</f>
        <v>0</v>
      </c>
      <c r="K353" s="195"/>
      <c r="L353" s="40"/>
      <c r="M353" s="196" t="s">
        <v>1</v>
      </c>
      <c r="N353" s="197" t="s">
        <v>41</v>
      </c>
      <c r="O353" s="72"/>
      <c r="P353" s="198">
        <f>O353*H353</f>
        <v>0</v>
      </c>
      <c r="Q353" s="198">
        <v>2.0000000000000001E-4</v>
      </c>
      <c r="R353" s="198">
        <f>Q353*H353</f>
        <v>3.6973600000000002E-2</v>
      </c>
      <c r="S353" s="198">
        <v>0</v>
      </c>
      <c r="T353" s="19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0" t="s">
        <v>212</v>
      </c>
      <c r="AT353" s="200" t="s">
        <v>123</v>
      </c>
      <c r="AU353" s="200" t="s">
        <v>86</v>
      </c>
      <c r="AY353" s="18" t="s">
        <v>121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18" t="s">
        <v>84</v>
      </c>
      <c r="BK353" s="201">
        <f>ROUND(I353*H353,2)</f>
        <v>0</v>
      </c>
      <c r="BL353" s="18" t="s">
        <v>212</v>
      </c>
      <c r="BM353" s="200" t="s">
        <v>723</v>
      </c>
    </row>
    <row r="354" spans="1:65" s="2" customFormat="1" ht="24.15" customHeight="1">
      <c r="A354" s="35"/>
      <c r="B354" s="36"/>
      <c r="C354" s="188" t="s">
        <v>724</v>
      </c>
      <c r="D354" s="188" t="s">
        <v>123</v>
      </c>
      <c r="E354" s="189" t="s">
        <v>725</v>
      </c>
      <c r="F354" s="190" t="s">
        <v>726</v>
      </c>
      <c r="G354" s="191" t="s">
        <v>126</v>
      </c>
      <c r="H354" s="192">
        <v>184.86799999999999</v>
      </c>
      <c r="I354" s="193"/>
      <c r="J354" s="194">
        <f>ROUND(I354*H354,2)</f>
        <v>0</v>
      </c>
      <c r="K354" s="195"/>
      <c r="L354" s="40"/>
      <c r="M354" s="196" t="s">
        <v>1</v>
      </c>
      <c r="N354" s="197" t="s">
        <v>41</v>
      </c>
      <c r="O354" s="72"/>
      <c r="P354" s="198">
        <f>O354*H354</f>
        <v>0</v>
      </c>
      <c r="Q354" s="198">
        <v>2.9E-4</v>
      </c>
      <c r="R354" s="198">
        <f>Q354*H354</f>
        <v>5.3611720000000002E-2</v>
      </c>
      <c r="S354" s="198">
        <v>0</v>
      </c>
      <c r="T354" s="199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0" t="s">
        <v>212</v>
      </c>
      <c r="AT354" s="200" t="s">
        <v>123</v>
      </c>
      <c r="AU354" s="200" t="s">
        <v>86</v>
      </c>
      <c r="AY354" s="18" t="s">
        <v>121</v>
      </c>
      <c r="BE354" s="201">
        <f>IF(N354="základní",J354,0)</f>
        <v>0</v>
      </c>
      <c r="BF354" s="201">
        <f>IF(N354="snížená",J354,0)</f>
        <v>0</v>
      </c>
      <c r="BG354" s="201">
        <f>IF(N354="zákl. přenesená",J354,0)</f>
        <v>0</v>
      </c>
      <c r="BH354" s="201">
        <f>IF(N354="sníž. přenesená",J354,0)</f>
        <v>0</v>
      </c>
      <c r="BI354" s="201">
        <f>IF(N354="nulová",J354,0)</f>
        <v>0</v>
      </c>
      <c r="BJ354" s="18" t="s">
        <v>84</v>
      </c>
      <c r="BK354" s="201">
        <f>ROUND(I354*H354,2)</f>
        <v>0</v>
      </c>
      <c r="BL354" s="18" t="s">
        <v>212</v>
      </c>
      <c r="BM354" s="200" t="s">
        <v>727</v>
      </c>
    </row>
    <row r="355" spans="1:65" s="12" customFormat="1" ht="25.9" customHeight="1">
      <c r="B355" s="172"/>
      <c r="C355" s="173"/>
      <c r="D355" s="174" t="s">
        <v>75</v>
      </c>
      <c r="E355" s="175" t="s">
        <v>349</v>
      </c>
      <c r="F355" s="175" t="s">
        <v>728</v>
      </c>
      <c r="G355" s="173"/>
      <c r="H355" s="173"/>
      <c r="I355" s="176"/>
      <c r="J355" s="177">
        <f>BK355</f>
        <v>0</v>
      </c>
      <c r="K355" s="173"/>
      <c r="L355" s="178"/>
      <c r="M355" s="179"/>
      <c r="N355" s="180"/>
      <c r="O355" s="180"/>
      <c r="P355" s="181">
        <f>P356</f>
        <v>0</v>
      </c>
      <c r="Q355" s="180"/>
      <c r="R355" s="181">
        <f>R356</f>
        <v>0</v>
      </c>
      <c r="S355" s="180"/>
      <c r="T355" s="182">
        <f>T356</f>
        <v>0</v>
      </c>
      <c r="AR355" s="183" t="s">
        <v>140</v>
      </c>
      <c r="AT355" s="184" t="s">
        <v>75</v>
      </c>
      <c r="AU355" s="184" t="s">
        <v>76</v>
      </c>
      <c r="AY355" s="183" t="s">
        <v>121</v>
      </c>
      <c r="BK355" s="185">
        <f>BK356</f>
        <v>0</v>
      </c>
    </row>
    <row r="356" spans="1:65" s="12" customFormat="1" ht="22.75" customHeight="1">
      <c r="B356" s="172"/>
      <c r="C356" s="173"/>
      <c r="D356" s="174" t="s">
        <v>75</v>
      </c>
      <c r="E356" s="186" t="s">
        <v>729</v>
      </c>
      <c r="F356" s="186" t="s">
        <v>730</v>
      </c>
      <c r="G356" s="173"/>
      <c r="H356" s="173"/>
      <c r="I356" s="176"/>
      <c r="J356" s="187">
        <f>BK356</f>
        <v>0</v>
      </c>
      <c r="K356" s="173"/>
      <c r="L356" s="178"/>
      <c r="M356" s="179"/>
      <c r="N356" s="180"/>
      <c r="O356" s="180"/>
      <c r="P356" s="181">
        <f>SUM(P357:P390)</f>
        <v>0</v>
      </c>
      <c r="Q356" s="180"/>
      <c r="R356" s="181">
        <f>SUM(R357:R390)</f>
        <v>0</v>
      </c>
      <c r="S356" s="180"/>
      <c r="T356" s="182">
        <f>SUM(T357:T390)</f>
        <v>0</v>
      </c>
      <c r="AR356" s="183" t="s">
        <v>140</v>
      </c>
      <c r="AT356" s="184" t="s">
        <v>75</v>
      </c>
      <c r="AU356" s="184" t="s">
        <v>84</v>
      </c>
      <c r="AY356" s="183" t="s">
        <v>121</v>
      </c>
      <c r="BK356" s="185">
        <f>SUM(BK357:BK390)</f>
        <v>0</v>
      </c>
    </row>
    <row r="357" spans="1:65" s="2" customFormat="1" ht="16.5" customHeight="1">
      <c r="A357" s="35"/>
      <c r="B357" s="36"/>
      <c r="C357" s="249" t="s">
        <v>731</v>
      </c>
      <c r="D357" s="249" t="s">
        <v>349</v>
      </c>
      <c r="E357" s="250" t="s">
        <v>732</v>
      </c>
      <c r="F357" s="251" t="s">
        <v>733</v>
      </c>
      <c r="G357" s="252" t="s">
        <v>734</v>
      </c>
      <c r="H357" s="253">
        <v>1</v>
      </c>
      <c r="I357" s="254"/>
      <c r="J357" s="255">
        <f t="shared" ref="J357:J390" si="0">ROUND(I357*H357,2)</f>
        <v>0</v>
      </c>
      <c r="K357" s="256"/>
      <c r="L357" s="257"/>
      <c r="M357" s="258" t="s">
        <v>1</v>
      </c>
      <c r="N357" s="259" t="s">
        <v>41</v>
      </c>
      <c r="O357" s="72"/>
      <c r="P357" s="198">
        <f t="shared" ref="P357:P390" si="1">O357*H357</f>
        <v>0</v>
      </c>
      <c r="Q357" s="198">
        <v>0</v>
      </c>
      <c r="R357" s="198">
        <f t="shared" ref="R357:R390" si="2">Q357*H357</f>
        <v>0</v>
      </c>
      <c r="S357" s="198">
        <v>0</v>
      </c>
      <c r="T357" s="199">
        <f t="shared" ref="T357:T390" si="3"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0" t="s">
        <v>735</v>
      </c>
      <c r="AT357" s="200" t="s">
        <v>349</v>
      </c>
      <c r="AU357" s="200" t="s">
        <v>86</v>
      </c>
      <c r="AY357" s="18" t="s">
        <v>121</v>
      </c>
      <c r="BE357" s="201">
        <f t="shared" ref="BE357:BE390" si="4">IF(N357="základní",J357,0)</f>
        <v>0</v>
      </c>
      <c r="BF357" s="201">
        <f t="shared" ref="BF357:BF390" si="5">IF(N357="snížená",J357,0)</f>
        <v>0</v>
      </c>
      <c r="BG357" s="201">
        <f t="shared" ref="BG357:BG390" si="6">IF(N357="zákl. přenesená",J357,0)</f>
        <v>0</v>
      </c>
      <c r="BH357" s="201">
        <f t="shared" ref="BH357:BH390" si="7">IF(N357="sníž. přenesená",J357,0)</f>
        <v>0</v>
      </c>
      <c r="BI357" s="201">
        <f t="shared" ref="BI357:BI390" si="8">IF(N357="nulová",J357,0)</f>
        <v>0</v>
      </c>
      <c r="BJ357" s="18" t="s">
        <v>84</v>
      </c>
      <c r="BK357" s="201">
        <f t="shared" ref="BK357:BK390" si="9">ROUND(I357*H357,2)</f>
        <v>0</v>
      </c>
      <c r="BL357" s="18" t="s">
        <v>581</v>
      </c>
      <c r="BM357" s="200" t="s">
        <v>736</v>
      </c>
    </row>
    <row r="358" spans="1:65" s="2" customFormat="1" ht="16.5" customHeight="1">
      <c r="A358" s="35"/>
      <c r="B358" s="36"/>
      <c r="C358" s="249" t="s">
        <v>737</v>
      </c>
      <c r="D358" s="249" t="s">
        <v>349</v>
      </c>
      <c r="E358" s="250" t="s">
        <v>738</v>
      </c>
      <c r="F358" s="251" t="s">
        <v>739</v>
      </c>
      <c r="G358" s="252" t="s">
        <v>740</v>
      </c>
      <c r="H358" s="253">
        <v>1</v>
      </c>
      <c r="I358" s="254"/>
      <c r="J358" s="255">
        <f t="shared" si="0"/>
        <v>0</v>
      </c>
      <c r="K358" s="256"/>
      <c r="L358" s="257"/>
      <c r="M358" s="258" t="s">
        <v>1</v>
      </c>
      <c r="N358" s="259" t="s">
        <v>41</v>
      </c>
      <c r="O358" s="72"/>
      <c r="P358" s="198">
        <f t="shared" si="1"/>
        <v>0</v>
      </c>
      <c r="Q358" s="198">
        <v>0</v>
      </c>
      <c r="R358" s="198">
        <f t="shared" si="2"/>
        <v>0</v>
      </c>
      <c r="S358" s="198">
        <v>0</v>
      </c>
      <c r="T358" s="199">
        <f t="shared" si="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0" t="s">
        <v>735</v>
      </c>
      <c r="AT358" s="200" t="s">
        <v>349</v>
      </c>
      <c r="AU358" s="200" t="s">
        <v>86</v>
      </c>
      <c r="AY358" s="18" t="s">
        <v>121</v>
      </c>
      <c r="BE358" s="201">
        <f t="shared" si="4"/>
        <v>0</v>
      </c>
      <c r="BF358" s="201">
        <f t="shared" si="5"/>
        <v>0</v>
      </c>
      <c r="BG358" s="201">
        <f t="shared" si="6"/>
        <v>0</v>
      </c>
      <c r="BH358" s="201">
        <f t="shared" si="7"/>
        <v>0</v>
      </c>
      <c r="BI358" s="201">
        <f t="shared" si="8"/>
        <v>0</v>
      </c>
      <c r="BJ358" s="18" t="s">
        <v>84</v>
      </c>
      <c r="BK358" s="201">
        <f t="shared" si="9"/>
        <v>0</v>
      </c>
      <c r="BL358" s="18" t="s">
        <v>581</v>
      </c>
      <c r="BM358" s="200" t="s">
        <v>741</v>
      </c>
    </row>
    <row r="359" spans="1:65" s="2" customFormat="1" ht="16.5" customHeight="1">
      <c r="A359" s="35"/>
      <c r="B359" s="36"/>
      <c r="C359" s="249" t="s">
        <v>742</v>
      </c>
      <c r="D359" s="249" t="s">
        <v>349</v>
      </c>
      <c r="E359" s="250" t="s">
        <v>743</v>
      </c>
      <c r="F359" s="251" t="s">
        <v>744</v>
      </c>
      <c r="G359" s="252" t="s">
        <v>740</v>
      </c>
      <c r="H359" s="253">
        <v>2</v>
      </c>
      <c r="I359" s="254"/>
      <c r="J359" s="255">
        <f t="shared" si="0"/>
        <v>0</v>
      </c>
      <c r="K359" s="256"/>
      <c r="L359" s="257"/>
      <c r="M359" s="258" t="s">
        <v>1</v>
      </c>
      <c r="N359" s="259" t="s">
        <v>41</v>
      </c>
      <c r="O359" s="72"/>
      <c r="P359" s="198">
        <f t="shared" si="1"/>
        <v>0</v>
      </c>
      <c r="Q359" s="198">
        <v>0</v>
      </c>
      <c r="R359" s="198">
        <f t="shared" si="2"/>
        <v>0</v>
      </c>
      <c r="S359" s="198">
        <v>0</v>
      </c>
      <c r="T359" s="199">
        <f t="shared" si="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0" t="s">
        <v>735</v>
      </c>
      <c r="AT359" s="200" t="s">
        <v>349</v>
      </c>
      <c r="AU359" s="200" t="s">
        <v>86</v>
      </c>
      <c r="AY359" s="18" t="s">
        <v>121</v>
      </c>
      <c r="BE359" s="201">
        <f t="shared" si="4"/>
        <v>0</v>
      </c>
      <c r="BF359" s="201">
        <f t="shared" si="5"/>
        <v>0</v>
      </c>
      <c r="BG359" s="201">
        <f t="shared" si="6"/>
        <v>0</v>
      </c>
      <c r="BH359" s="201">
        <f t="shared" si="7"/>
        <v>0</v>
      </c>
      <c r="BI359" s="201">
        <f t="shared" si="8"/>
        <v>0</v>
      </c>
      <c r="BJ359" s="18" t="s">
        <v>84</v>
      </c>
      <c r="BK359" s="201">
        <f t="shared" si="9"/>
        <v>0</v>
      </c>
      <c r="BL359" s="18" t="s">
        <v>581</v>
      </c>
      <c r="BM359" s="200" t="s">
        <v>745</v>
      </c>
    </row>
    <row r="360" spans="1:65" s="2" customFormat="1" ht="16.5" customHeight="1">
      <c r="A360" s="35"/>
      <c r="B360" s="36"/>
      <c r="C360" s="249" t="s">
        <v>746</v>
      </c>
      <c r="D360" s="249" t="s">
        <v>349</v>
      </c>
      <c r="E360" s="250" t="s">
        <v>747</v>
      </c>
      <c r="F360" s="251" t="s">
        <v>748</v>
      </c>
      <c r="G360" s="252" t="s">
        <v>740</v>
      </c>
      <c r="H360" s="253">
        <v>4</v>
      </c>
      <c r="I360" s="254"/>
      <c r="J360" s="255">
        <f t="shared" si="0"/>
        <v>0</v>
      </c>
      <c r="K360" s="256"/>
      <c r="L360" s="257"/>
      <c r="M360" s="258" t="s">
        <v>1</v>
      </c>
      <c r="N360" s="259" t="s">
        <v>41</v>
      </c>
      <c r="O360" s="72"/>
      <c r="P360" s="198">
        <f t="shared" si="1"/>
        <v>0</v>
      </c>
      <c r="Q360" s="198">
        <v>0</v>
      </c>
      <c r="R360" s="198">
        <f t="shared" si="2"/>
        <v>0</v>
      </c>
      <c r="S360" s="198">
        <v>0</v>
      </c>
      <c r="T360" s="199">
        <f t="shared" si="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0" t="s">
        <v>735</v>
      </c>
      <c r="AT360" s="200" t="s">
        <v>349</v>
      </c>
      <c r="AU360" s="200" t="s">
        <v>86</v>
      </c>
      <c r="AY360" s="18" t="s">
        <v>121</v>
      </c>
      <c r="BE360" s="201">
        <f t="shared" si="4"/>
        <v>0</v>
      </c>
      <c r="BF360" s="201">
        <f t="shared" si="5"/>
        <v>0</v>
      </c>
      <c r="BG360" s="201">
        <f t="shared" si="6"/>
        <v>0</v>
      </c>
      <c r="BH360" s="201">
        <f t="shared" si="7"/>
        <v>0</v>
      </c>
      <c r="BI360" s="201">
        <f t="shared" si="8"/>
        <v>0</v>
      </c>
      <c r="BJ360" s="18" t="s">
        <v>84</v>
      </c>
      <c r="BK360" s="201">
        <f t="shared" si="9"/>
        <v>0</v>
      </c>
      <c r="BL360" s="18" t="s">
        <v>581</v>
      </c>
      <c r="BM360" s="200" t="s">
        <v>749</v>
      </c>
    </row>
    <row r="361" spans="1:65" s="2" customFormat="1" ht="16.5" customHeight="1">
      <c r="A361" s="35"/>
      <c r="B361" s="36"/>
      <c r="C361" s="249" t="s">
        <v>750</v>
      </c>
      <c r="D361" s="249" t="s">
        <v>349</v>
      </c>
      <c r="E361" s="250" t="s">
        <v>751</v>
      </c>
      <c r="F361" s="251" t="s">
        <v>752</v>
      </c>
      <c r="G361" s="252" t="s">
        <v>740</v>
      </c>
      <c r="H361" s="253">
        <v>1</v>
      </c>
      <c r="I361" s="254"/>
      <c r="J361" s="255">
        <f t="shared" si="0"/>
        <v>0</v>
      </c>
      <c r="K361" s="256"/>
      <c r="L361" s="257"/>
      <c r="M361" s="258" t="s">
        <v>1</v>
      </c>
      <c r="N361" s="259" t="s">
        <v>41</v>
      </c>
      <c r="O361" s="72"/>
      <c r="P361" s="198">
        <f t="shared" si="1"/>
        <v>0</v>
      </c>
      <c r="Q361" s="198">
        <v>0</v>
      </c>
      <c r="R361" s="198">
        <f t="shared" si="2"/>
        <v>0</v>
      </c>
      <c r="S361" s="198">
        <v>0</v>
      </c>
      <c r="T361" s="199">
        <f t="shared" si="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0" t="s">
        <v>735</v>
      </c>
      <c r="AT361" s="200" t="s">
        <v>349</v>
      </c>
      <c r="AU361" s="200" t="s">
        <v>86</v>
      </c>
      <c r="AY361" s="18" t="s">
        <v>121</v>
      </c>
      <c r="BE361" s="201">
        <f t="shared" si="4"/>
        <v>0</v>
      </c>
      <c r="BF361" s="201">
        <f t="shared" si="5"/>
        <v>0</v>
      </c>
      <c r="BG361" s="201">
        <f t="shared" si="6"/>
        <v>0</v>
      </c>
      <c r="BH361" s="201">
        <f t="shared" si="7"/>
        <v>0</v>
      </c>
      <c r="BI361" s="201">
        <f t="shared" si="8"/>
        <v>0</v>
      </c>
      <c r="BJ361" s="18" t="s">
        <v>84</v>
      </c>
      <c r="BK361" s="201">
        <f t="shared" si="9"/>
        <v>0</v>
      </c>
      <c r="BL361" s="18" t="s">
        <v>581</v>
      </c>
      <c r="BM361" s="200" t="s">
        <v>753</v>
      </c>
    </row>
    <row r="362" spans="1:65" s="2" customFormat="1" ht="16.5" customHeight="1">
      <c r="A362" s="35"/>
      <c r="B362" s="36"/>
      <c r="C362" s="249" t="s">
        <v>754</v>
      </c>
      <c r="D362" s="249" t="s">
        <v>349</v>
      </c>
      <c r="E362" s="250" t="s">
        <v>755</v>
      </c>
      <c r="F362" s="251" t="s">
        <v>756</v>
      </c>
      <c r="G362" s="252" t="s">
        <v>740</v>
      </c>
      <c r="H362" s="253">
        <v>8</v>
      </c>
      <c r="I362" s="254"/>
      <c r="J362" s="255">
        <f t="shared" si="0"/>
        <v>0</v>
      </c>
      <c r="K362" s="256"/>
      <c r="L362" s="257"/>
      <c r="M362" s="258" t="s">
        <v>1</v>
      </c>
      <c r="N362" s="259" t="s">
        <v>41</v>
      </c>
      <c r="O362" s="72"/>
      <c r="P362" s="198">
        <f t="shared" si="1"/>
        <v>0</v>
      </c>
      <c r="Q362" s="198">
        <v>0</v>
      </c>
      <c r="R362" s="198">
        <f t="shared" si="2"/>
        <v>0</v>
      </c>
      <c r="S362" s="198">
        <v>0</v>
      </c>
      <c r="T362" s="199">
        <f t="shared" si="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0" t="s">
        <v>735</v>
      </c>
      <c r="AT362" s="200" t="s">
        <v>349</v>
      </c>
      <c r="AU362" s="200" t="s">
        <v>86</v>
      </c>
      <c r="AY362" s="18" t="s">
        <v>121</v>
      </c>
      <c r="BE362" s="201">
        <f t="shared" si="4"/>
        <v>0</v>
      </c>
      <c r="BF362" s="201">
        <f t="shared" si="5"/>
        <v>0</v>
      </c>
      <c r="BG362" s="201">
        <f t="shared" si="6"/>
        <v>0</v>
      </c>
      <c r="BH362" s="201">
        <f t="shared" si="7"/>
        <v>0</v>
      </c>
      <c r="BI362" s="201">
        <f t="shared" si="8"/>
        <v>0</v>
      </c>
      <c r="BJ362" s="18" t="s">
        <v>84</v>
      </c>
      <c r="BK362" s="201">
        <f t="shared" si="9"/>
        <v>0</v>
      </c>
      <c r="BL362" s="18" t="s">
        <v>581</v>
      </c>
      <c r="BM362" s="200" t="s">
        <v>757</v>
      </c>
    </row>
    <row r="363" spans="1:65" s="2" customFormat="1" ht="16.5" customHeight="1">
      <c r="A363" s="35"/>
      <c r="B363" s="36"/>
      <c r="C363" s="249" t="s">
        <v>758</v>
      </c>
      <c r="D363" s="249" t="s">
        <v>349</v>
      </c>
      <c r="E363" s="250" t="s">
        <v>759</v>
      </c>
      <c r="F363" s="251" t="s">
        <v>760</v>
      </c>
      <c r="G363" s="252" t="s">
        <v>740</v>
      </c>
      <c r="H363" s="253">
        <v>3</v>
      </c>
      <c r="I363" s="254"/>
      <c r="J363" s="255">
        <f t="shared" si="0"/>
        <v>0</v>
      </c>
      <c r="K363" s="256"/>
      <c r="L363" s="257"/>
      <c r="M363" s="258" t="s">
        <v>1</v>
      </c>
      <c r="N363" s="259" t="s">
        <v>41</v>
      </c>
      <c r="O363" s="72"/>
      <c r="P363" s="198">
        <f t="shared" si="1"/>
        <v>0</v>
      </c>
      <c r="Q363" s="198">
        <v>0</v>
      </c>
      <c r="R363" s="198">
        <f t="shared" si="2"/>
        <v>0</v>
      </c>
      <c r="S363" s="198">
        <v>0</v>
      </c>
      <c r="T363" s="199">
        <f t="shared" si="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0" t="s">
        <v>735</v>
      </c>
      <c r="AT363" s="200" t="s">
        <v>349</v>
      </c>
      <c r="AU363" s="200" t="s">
        <v>86</v>
      </c>
      <c r="AY363" s="18" t="s">
        <v>121</v>
      </c>
      <c r="BE363" s="201">
        <f t="shared" si="4"/>
        <v>0</v>
      </c>
      <c r="BF363" s="201">
        <f t="shared" si="5"/>
        <v>0</v>
      </c>
      <c r="BG363" s="201">
        <f t="shared" si="6"/>
        <v>0</v>
      </c>
      <c r="BH363" s="201">
        <f t="shared" si="7"/>
        <v>0</v>
      </c>
      <c r="BI363" s="201">
        <f t="shared" si="8"/>
        <v>0</v>
      </c>
      <c r="BJ363" s="18" t="s">
        <v>84</v>
      </c>
      <c r="BK363" s="201">
        <f t="shared" si="9"/>
        <v>0</v>
      </c>
      <c r="BL363" s="18" t="s">
        <v>581</v>
      </c>
      <c r="BM363" s="200" t="s">
        <v>761</v>
      </c>
    </row>
    <row r="364" spans="1:65" s="2" customFormat="1" ht="16.5" customHeight="1">
      <c r="A364" s="35"/>
      <c r="B364" s="36"/>
      <c r="C364" s="249" t="s">
        <v>762</v>
      </c>
      <c r="D364" s="249" t="s">
        <v>349</v>
      </c>
      <c r="E364" s="250" t="s">
        <v>763</v>
      </c>
      <c r="F364" s="251" t="s">
        <v>764</v>
      </c>
      <c r="G364" s="252" t="s">
        <v>740</v>
      </c>
      <c r="H364" s="253">
        <v>4</v>
      </c>
      <c r="I364" s="254"/>
      <c r="J364" s="255">
        <f t="shared" si="0"/>
        <v>0</v>
      </c>
      <c r="K364" s="256"/>
      <c r="L364" s="257"/>
      <c r="M364" s="258" t="s">
        <v>1</v>
      </c>
      <c r="N364" s="259" t="s">
        <v>41</v>
      </c>
      <c r="O364" s="72"/>
      <c r="P364" s="198">
        <f t="shared" si="1"/>
        <v>0</v>
      </c>
      <c r="Q364" s="198">
        <v>0</v>
      </c>
      <c r="R364" s="198">
        <f t="shared" si="2"/>
        <v>0</v>
      </c>
      <c r="S364" s="198">
        <v>0</v>
      </c>
      <c r="T364" s="199">
        <f t="shared" si="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0" t="s">
        <v>735</v>
      </c>
      <c r="AT364" s="200" t="s">
        <v>349</v>
      </c>
      <c r="AU364" s="200" t="s">
        <v>86</v>
      </c>
      <c r="AY364" s="18" t="s">
        <v>121</v>
      </c>
      <c r="BE364" s="201">
        <f t="shared" si="4"/>
        <v>0</v>
      </c>
      <c r="BF364" s="201">
        <f t="shared" si="5"/>
        <v>0</v>
      </c>
      <c r="BG364" s="201">
        <f t="shared" si="6"/>
        <v>0</v>
      </c>
      <c r="BH364" s="201">
        <f t="shared" si="7"/>
        <v>0</v>
      </c>
      <c r="BI364" s="201">
        <f t="shared" si="8"/>
        <v>0</v>
      </c>
      <c r="BJ364" s="18" t="s">
        <v>84</v>
      </c>
      <c r="BK364" s="201">
        <f t="shared" si="9"/>
        <v>0</v>
      </c>
      <c r="BL364" s="18" t="s">
        <v>581</v>
      </c>
      <c r="BM364" s="200" t="s">
        <v>765</v>
      </c>
    </row>
    <row r="365" spans="1:65" s="2" customFormat="1" ht="16.5" customHeight="1">
      <c r="A365" s="35"/>
      <c r="B365" s="36"/>
      <c r="C365" s="249" t="s">
        <v>766</v>
      </c>
      <c r="D365" s="249" t="s">
        <v>349</v>
      </c>
      <c r="E365" s="250" t="s">
        <v>767</v>
      </c>
      <c r="F365" s="251" t="s">
        <v>768</v>
      </c>
      <c r="G365" s="252" t="s">
        <v>740</v>
      </c>
      <c r="H365" s="253">
        <v>1</v>
      </c>
      <c r="I365" s="254"/>
      <c r="J365" s="255">
        <f t="shared" si="0"/>
        <v>0</v>
      </c>
      <c r="K365" s="256"/>
      <c r="L365" s="257"/>
      <c r="M365" s="258" t="s">
        <v>1</v>
      </c>
      <c r="N365" s="259" t="s">
        <v>41</v>
      </c>
      <c r="O365" s="72"/>
      <c r="P365" s="198">
        <f t="shared" si="1"/>
        <v>0</v>
      </c>
      <c r="Q365" s="198">
        <v>0</v>
      </c>
      <c r="R365" s="198">
        <f t="shared" si="2"/>
        <v>0</v>
      </c>
      <c r="S365" s="198">
        <v>0</v>
      </c>
      <c r="T365" s="199">
        <f t="shared" si="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0" t="s">
        <v>735</v>
      </c>
      <c r="AT365" s="200" t="s">
        <v>349</v>
      </c>
      <c r="AU365" s="200" t="s">
        <v>86</v>
      </c>
      <c r="AY365" s="18" t="s">
        <v>121</v>
      </c>
      <c r="BE365" s="201">
        <f t="shared" si="4"/>
        <v>0</v>
      </c>
      <c r="BF365" s="201">
        <f t="shared" si="5"/>
        <v>0</v>
      </c>
      <c r="BG365" s="201">
        <f t="shared" si="6"/>
        <v>0</v>
      </c>
      <c r="BH365" s="201">
        <f t="shared" si="7"/>
        <v>0</v>
      </c>
      <c r="BI365" s="201">
        <f t="shared" si="8"/>
        <v>0</v>
      </c>
      <c r="BJ365" s="18" t="s">
        <v>84</v>
      </c>
      <c r="BK365" s="201">
        <f t="shared" si="9"/>
        <v>0</v>
      </c>
      <c r="BL365" s="18" t="s">
        <v>581</v>
      </c>
      <c r="BM365" s="200" t="s">
        <v>769</v>
      </c>
    </row>
    <row r="366" spans="1:65" s="2" customFormat="1" ht="16.5" customHeight="1">
      <c r="A366" s="35"/>
      <c r="B366" s="36"/>
      <c r="C366" s="249" t="s">
        <v>770</v>
      </c>
      <c r="D366" s="249" t="s">
        <v>349</v>
      </c>
      <c r="E366" s="250" t="s">
        <v>771</v>
      </c>
      <c r="F366" s="251" t="s">
        <v>772</v>
      </c>
      <c r="G366" s="252" t="s">
        <v>740</v>
      </c>
      <c r="H366" s="253">
        <v>6</v>
      </c>
      <c r="I366" s="254"/>
      <c r="J366" s="255">
        <f t="shared" si="0"/>
        <v>0</v>
      </c>
      <c r="K366" s="256"/>
      <c r="L366" s="257"/>
      <c r="M366" s="258" t="s">
        <v>1</v>
      </c>
      <c r="N366" s="259" t="s">
        <v>41</v>
      </c>
      <c r="O366" s="72"/>
      <c r="P366" s="198">
        <f t="shared" si="1"/>
        <v>0</v>
      </c>
      <c r="Q366" s="198">
        <v>0</v>
      </c>
      <c r="R366" s="198">
        <f t="shared" si="2"/>
        <v>0</v>
      </c>
      <c r="S366" s="198">
        <v>0</v>
      </c>
      <c r="T366" s="199">
        <f t="shared" si="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0" t="s">
        <v>735</v>
      </c>
      <c r="AT366" s="200" t="s">
        <v>349</v>
      </c>
      <c r="AU366" s="200" t="s">
        <v>86</v>
      </c>
      <c r="AY366" s="18" t="s">
        <v>121</v>
      </c>
      <c r="BE366" s="201">
        <f t="shared" si="4"/>
        <v>0</v>
      </c>
      <c r="BF366" s="201">
        <f t="shared" si="5"/>
        <v>0</v>
      </c>
      <c r="BG366" s="201">
        <f t="shared" si="6"/>
        <v>0</v>
      </c>
      <c r="BH366" s="201">
        <f t="shared" si="7"/>
        <v>0</v>
      </c>
      <c r="BI366" s="201">
        <f t="shared" si="8"/>
        <v>0</v>
      </c>
      <c r="BJ366" s="18" t="s">
        <v>84</v>
      </c>
      <c r="BK366" s="201">
        <f t="shared" si="9"/>
        <v>0</v>
      </c>
      <c r="BL366" s="18" t="s">
        <v>581</v>
      </c>
      <c r="BM366" s="200" t="s">
        <v>773</v>
      </c>
    </row>
    <row r="367" spans="1:65" s="2" customFormat="1" ht="16.5" customHeight="1">
      <c r="A367" s="35"/>
      <c r="B367" s="36"/>
      <c r="C367" s="249" t="s">
        <v>774</v>
      </c>
      <c r="D367" s="249" t="s">
        <v>349</v>
      </c>
      <c r="E367" s="250" t="s">
        <v>775</v>
      </c>
      <c r="F367" s="251" t="s">
        <v>776</v>
      </c>
      <c r="G367" s="252" t="s">
        <v>740</v>
      </c>
      <c r="H367" s="253">
        <v>2</v>
      </c>
      <c r="I367" s="254"/>
      <c r="J367" s="255">
        <f t="shared" si="0"/>
        <v>0</v>
      </c>
      <c r="K367" s="256"/>
      <c r="L367" s="257"/>
      <c r="M367" s="258" t="s">
        <v>1</v>
      </c>
      <c r="N367" s="259" t="s">
        <v>41</v>
      </c>
      <c r="O367" s="72"/>
      <c r="P367" s="198">
        <f t="shared" si="1"/>
        <v>0</v>
      </c>
      <c r="Q367" s="198">
        <v>0</v>
      </c>
      <c r="R367" s="198">
        <f t="shared" si="2"/>
        <v>0</v>
      </c>
      <c r="S367" s="198">
        <v>0</v>
      </c>
      <c r="T367" s="199">
        <f t="shared" si="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0" t="s">
        <v>735</v>
      </c>
      <c r="AT367" s="200" t="s">
        <v>349</v>
      </c>
      <c r="AU367" s="200" t="s">
        <v>86</v>
      </c>
      <c r="AY367" s="18" t="s">
        <v>121</v>
      </c>
      <c r="BE367" s="201">
        <f t="shared" si="4"/>
        <v>0</v>
      </c>
      <c r="BF367" s="201">
        <f t="shared" si="5"/>
        <v>0</v>
      </c>
      <c r="BG367" s="201">
        <f t="shared" si="6"/>
        <v>0</v>
      </c>
      <c r="BH367" s="201">
        <f t="shared" si="7"/>
        <v>0</v>
      </c>
      <c r="BI367" s="201">
        <f t="shared" si="8"/>
        <v>0</v>
      </c>
      <c r="BJ367" s="18" t="s">
        <v>84</v>
      </c>
      <c r="BK367" s="201">
        <f t="shared" si="9"/>
        <v>0</v>
      </c>
      <c r="BL367" s="18" t="s">
        <v>581</v>
      </c>
      <c r="BM367" s="200" t="s">
        <v>777</v>
      </c>
    </row>
    <row r="368" spans="1:65" s="2" customFormat="1" ht="16.5" customHeight="1">
      <c r="A368" s="35"/>
      <c r="B368" s="36"/>
      <c r="C368" s="249" t="s">
        <v>778</v>
      </c>
      <c r="D368" s="249" t="s">
        <v>349</v>
      </c>
      <c r="E368" s="250" t="s">
        <v>779</v>
      </c>
      <c r="F368" s="251" t="s">
        <v>780</v>
      </c>
      <c r="G368" s="252" t="s">
        <v>740</v>
      </c>
      <c r="H368" s="253">
        <v>5</v>
      </c>
      <c r="I368" s="254"/>
      <c r="J368" s="255">
        <f t="shared" si="0"/>
        <v>0</v>
      </c>
      <c r="K368" s="256"/>
      <c r="L368" s="257"/>
      <c r="M368" s="258" t="s">
        <v>1</v>
      </c>
      <c r="N368" s="259" t="s">
        <v>41</v>
      </c>
      <c r="O368" s="72"/>
      <c r="P368" s="198">
        <f t="shared" si="1"/>
        <v>0</v>
      </c>
      <c r="Q368" s="198">
        <v>0</v>
      </c>
      <c r="R368" s="198">
        <f t="shared" si="2"/>
        <v>0</v>
      </c>
      <c r="S368" s="198">
        <v>0</v>
      </c>
      <c r="T368" s="199">
        <f t="shared" si="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0" t="s">
        <v>735</v>
      </c>
      <c r="AT368" s="200" t="s">
        <v>349</v>
      </c>
      <c r="AU368" s="200" t="s">
        <v>86</v>
      </c>
      <c r="AY368" s="18" t="s">
        <v>121</v>
      </c>
      <c r="BE368" s="201">
        <f t="shared" si="4"/>
        <v>0</v>
      </c>
      <c r="BF368" s="201">
        <f t="shared" si="5"/>
        <v>0</v>
      </c>
      <c r="BG368" s="201">
        <f t="shared" si="6"/>
        <v>0</v>
      </c>
      <c r="BH368" s="201">
        <f t="shared" si="7"/>
        <v>0</v>
      </c>
      <c r="BI368" s="201">
        <f t="shared" si="8"/>
        <v>0</v>
      </c>
      <c r="BJ368" s="18" t="s">
        <v>84</v>
      </c>
      <c r="BK368" s="201">
        <f t="shared" si="9"/>
        <v>0</v>
      </c>
      <c r="BL368" s="18" t="s">
        <v>581</v>
      </c>
      <c r="BM368" s="200" t="s">
        <v>781</v>
      </c>
    </row>
    <row r="369" spans="1:65" s="2" customFormat="1" ht="16.5" customHeight="1">
      <c r="A369" s="35"/>
      <c r="B369" s="36"/>
      <c r="C369" s="249" t="s">
        <v>782</v>
      </c>
      <c r="D369" s="249" t="s">
        <v>349</v>
      </c>
      <c r="E369" s="250" t="s">
        <v>783</v>
      </c>
      <c r="F369" s="251" t="s">
        <v>784</v>
      </c>
      <c r="G369" s="252" t="s">
        <v>188</v>
      </c>
      <c r="H369" s="253">
        <v>125</v>
      </c>
      <c r="I369" s="254"/>
      <c r="J369" s="255">
        <f t="shared" si="0"/>
        <v>0</v>
      </c>
      <c r="K369" s="256"/>
      <c r="L369" s="257"/>
      <c r="M369" s="258" t="s">
        <v>1</v>
      </c>
      <c r="N369" s="259" t="s">
        <v>41</v>
      </c>
      <c r="O369" s="72"/>
      <c r="P369" s="198">
        <f t="shared" si="1"/>
        <v>0</v>
      </c>
      <c r="Q369" s="198">
        <v>0</v>
      </c>
      <c r="R369" s="198">
        <f t="shared" si="2"/>
        <v>0</v>
      </c>
      <c r="S369" s="198">
        <v>0</v>
      </c>
      <c r="T369" s="199">
        <f t="shared" si="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0" t="s">
        <v>735</v>
      </c>
      <c r="AT369" s="200" t="s">
        <v>349</v>
      </c>
      <c r="AU369" s="200" t="s">
        <v>86</v>
      </c>
      <c r="AY369" s="18" t="s">
        <v>121</v>
      </c>
      <c r="BE369" s="201">
        <f t="shared" si="4"/>
        <v>0</v>
      </c>
      <c r="BF369" s="201">
        <f t="shared" si="5"/>
        <v>0</v>
      </c>
      <c r="BG369" s="201">
        <f t="shared" si="6"/>
        <v>0</v>
      </c>
      <c r="BH369" s="201">
        <f t="shared" si="7"/>
        <v>0</v>
      </c>
      <c r="BI369" s="201">
        <f t="shared" si="8"/>
        <v>0</v>
      </c>
      <c r="BJ369" s="18" t="s">
        <v>84</v>
      </c>
      <c r="BK369" s="201">
        <f t="shared" si="9"/>
        <v>0</v>
      </c>
      <c r="BL369" s="18" t="s">
        <v>581</v>
      </c>
      <c r="BM369" s="200" t="s">
        <v>785</v>
      </c>
    </row>
    <row r="370" spans="1:65" s="2" customFormat="1" ht="16.5" customHeight="1">
      <c r="A370" s="35"/>
      <c r="B370" s="36"/>
      <c r="C370" s="249" t="s">
        <v>786</v>
      </c>
      <c r="D370" s="249" t="s">
        <v>349</v>
      </c>
      <c r="E370" s="250" t="s">
        <v>787</v>
      </c>
      <c r="F370" s="251" t="s">
        <v>788</v>
      </c>
      <c r="G370" s="252" t="s">
        <v>188</v>
      </c>
      <c r="H370" s="253">
        <v>105</v>
      </c>
      <c r="I370" s="254"/>
      <c r="J370" s="255">
        <f t="shared" si="0"/>
        <v>0</v>
      </c>
      <c r="K370" s="256"/>
      <c r="L370" s="257"/>
      <c r="M370" s="258" t="s">
        <v>1</v>
      </c>
      <c r="N370" s="259" t="s">
        <v>41</v>
      </c>
      <c r="O370" s="72"/>
      <c r="P370" s="198">
        <f t="shared" si="1"/>
        <v>0</v>
      </c>
      <c r="Q370" s="198">
        <v>0</v>
      </c>
      <c r="R370" s="198">
        <f t="shared" si="2"/>
        <v>0</v>
      </c>
      <c r="S370" s="198">
        <v>0</v>
      </c>
      <c r="T370" s="199">
        <f t="shared" si="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0" t="s">
        <v>735</v>
      </c>
      <c r="AT370" s="200" t="s">
        <v>349</v>
      </c>
      <c r="AU370" s="200" t="s">
        <v>86</v>
      </c>
      <c r="AY370" s="18" t="s">
        <v>121</v>
      </c>
      <c r="BE370" s="201">
        <f t="shared" si="4"/>
        <v>0</v>
      </c>
      <c r="BF370" s="201">
        <f t="shared" si="5"/>
        <v>0</v>
      </c>
      <c r="BG370" s="201">
        <f t="shared" si="6"/>
        <v>0</v>
      </c>
      <c r="BH370" s="201">
        <f t="shared" si="7"/>
        <v>0</v>
      </c>
      <c r="BI370" s="201">
        <f t="shared" si="8"/>
        <v>0</v>
      </c>
      <c r="BJ370" s="18" t="s">
        <v>84</v>
      </c>
      <c r="BK370" s="201">
        <f t="shared" si="9"/>
        <v>0</v>
      </c>
      <c r="BL370" s="18" t="s">
        <v>581</v>
      </c>
      <c r="BM370" s="200" t="s">
        <v>789</v>
      </c>
    </row>
    <row r="371" spans="1:65" s="2" customFormat="1" ht="16.5" customHeight="1">
      <c r="A371" s="35"/>
      <c r="B371" s="36"/>
      <c r="C371" s="249" t="s">
        <v>790</v>
      </c>
      <c r="D371" s="249" t="s">
        <v>349</v>
      </c>
      <c r="E371" s="250" t="s">
        <v>791</v>
      </c>
      <c r="F371" s="251" t="s">
        <v>792</v>
      </c>
      <c r="G371" s="252" t="s">
        <v>188</v>
      </c>
      <c r="H371" s="253">
        <v>25</v>
      </c>
      <c r="I371" s="254"/>
      <c r="J371" s="255">
        <f t="shared" si="0"/>
        <v>0</v>
      </c>
      <c r="K371" s="256"/>
      <c r="L371" s="257"/>
      <c r="M371" s="258" t="s">
        <v>1</v>
      </c>
      <c r="N371" s="259" t="s">
        <v>41</v>
      </c>
      <c r="O371" s="72"/>
      <c r="P371" s="198">
        <f t="shared" si="1"/>
        <v>0</v>
      </c>
      <c r="Q371" s="198">
        <v>0</v>
      </c>
      <c r="R371" s="198">
        <f t="shared" si="2"/>
        <v>0</v>
      </c>
      <c r="S371" s="198">
        <v>0</v>
      </c>
      <c r="T371" s="199">
        <f t="shared" si="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0" t="s">
        <v>735</v>
      </c>
      <c r="AT371" s="200" t="s">
        <v>349</v>
      </c>
      <c r="AU371" s="200" t="s">
        <v>86</v>
      </c>
      <c r="AY371" s="18" t="s">
        <v>121</v>
      </c>
      <c r="BE371" s="201">
        <f t="shared" si="4"/>
        <v>0</v>
      </c>
      <c r="BF371" s="201">
        <f t="shared" si="5"/>
        <v>0</v>
      </c>
      <c r="BG371" s="201">
        <f t="shared" si="6"/>
        <v>0</v>
      </c>
      <c r="BH371" s="201">
        <f t="shared" si="7"/>
        <v>0</v>
      </c>
      <c r="BI371" s="201">
        <f t="shared" si="8"/>
        <v>0</v>
      </c>
      <c r="BJ371" s="18" t="s">
        <v>84</v>
      </c>
      <c r="BK371" s="201">
        <f t="shared" si="9"/>
        <v>0</v>
      </c>
      <c r="BL371" s="18" t="s">
        <v>581</v>
      </c>
      <c r="BM371" s="200" t="s">
        <v>793</v>
      </c>
    </row>
    <row r="372" spans="1:65" s="2" customFormat="1" ht="16.5" customHeight="1">
      <c r="A372" s="35"/>
      <c r="B372" s="36"/>
      <c r="C372" s="249" t="s">
        <v>794</v>
      </c>
      <c r="D372" s="249" t="s">
        <v>349</v>
      </c>
      <c r="E372" s="250" t="s">
        <v>795</v>
      </c>
      <c r="F372" s="251" t="s">
        <v>796</v>
      </c>
      <c r="G372" s="252" t="s">
        <v>740</v>
      </c>
      <c r="H372" s="253">
        <v>8</v>
      </c>
      <c r="I372" s="254"/>
      <c r="J372" s="255">
        <f t="shared" si="0"/>
        <v>0</v>
      </c>
      <c r="K372" s="256"/>
      <c r="L372" s="257"/>
      <c r="M372" s="258" t="s">
        <v>1</v>
      </c>
      <c r="N372" s="259" t="s">
        <v>41</v>
      </c>
      <c r="O372" s="72"/>
      <c r="P372" s="198">
        <f t="shared" si="1"/>
        <v>0</v>
      </c>
      <c r="Q372" s="198">
        <v>0</v>
      </c>
      <c r="R372" s="198">
        <f t="shared" si="2"/>
        <v>0</v>
      </c>
      <c r="S372" s="198">
        <v>0</v>
      </c>
      <c r="T372" s="199">
        <f t="shared" si="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0" t="s">
        <v>735</v>
      </c>
      <c r="AT372" s="200" t="s">
        <v>349</v>
      </c>
      <c r="AU372" s="200" t="s">
        <v>86</v>
      </c>
      <c r="AY372" s="18" t="s">
        <v>121</v>
      </c>
      <c r="BE372" s="201">
        <f t="shared" si="4"/>
        <v>0</v>
      </c>
      <c r="BF372" s="201">
        <f t="shared" si="5"/>
        <v>0</v>
      </c>
      <c r="BG372" s="201">
        <f t="shared" si="6"/>
        <v>0</v>
      </c>
      <c r="BH372" s="201">
        <f t="shared" si="7"/>
        <v>0</v>
      </c>
      <c r="BI372" s="201">
        <f t="shared" si="8"/>
        <v>0</v>
      </c>
      <c r="BJ372" s="18" t="s">
        <v>84</v>
      </c>
      <c r="BK372" s="201">
        <f t="shared" si="9"/>
        <v>0</v>
      </c>
      <c r="BL372" s="18" t="s">
        <v>581</v>
      </c>
      <c r="BM372" s="200" t="s">
        <v>797</v>
      </c>
    </row>
    <row r="373" spans="1:65" s="2" customFormat="1" ht="16.5" customHeight="1">
      <c r="A373" s="35"/>
      <c r="B373" s="36"/>
      <c r="C373" s="249" t="s">
        <v>798</v>
      </c>
      <c r="D373" s="249" t="s">
        <v>349</v>
      </c>
      <c r="E373" s="250" t="s">
        <v>799</v>
      </c>
      <c r="F373" s="251" t="s">
        <v>800</v>
      </c>
      <c r="G373" s="252" t="s">
        <v>740</v>
      </c>
      <c r="H373" s="253">
        <v>21</v>
      </c>
      <c r="I373" s="254"/>
      <c r="J373" s="255">
        <f t="shared" si="0"/>
        <v>0</v>
      </c>
      <c r="K373" s="256"/>
      <c r="L373" s="257"/>
      <c r="M373" s="258" t="s">
        <v>1</v>
      </c>
      <c r="N373" s="259" t="s">
        <v>41</v>
      </c>
      <c r="O373" s="72"/>
      <c r="P373" s="198">
        <f t="shared" si="1"/>
        <v>0</v>
      </c>
      <c r="Q373" s="198">
        <v>0</v>
      </c>
      <c r="R373" s="198">
        <f t="shared" si="2"/>
        <v>0</v>
      </c>
      <c r="S373" s="198">
        <v>0</v>
      </c>
      <c r="T373" s="199">
        <f t="shared" si="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0" t="s">
        <v>735</v>
      </c>
      <c r="AT373" s="200" t="s">
        <v>349</v>
      </c>
      <c r="AU373" s="200" t="s">
        <v>86</v>
      </c>
      <c r="AY373" s="18" t="s">
        <v>121</v>
      </c>
      <c r="BE373" s="201">
        <f t="shared" si="4"/>
        <v>0</v>
      </c>
      <c r="BF373" s="201">
        <f t="shared" si="5"/>
        <v>0</v>
      </c>
      <c r="BG373" s="201">
        <f t="shared" si="6"/>
        <v>0</v>
      </c>
      <c r="BH373" s="201">
        <f t="shared" si="7"/>
        <v>0</v>
      </c>
      <c r="BI373" s="201">
        <f t="shared" si="8"/>
        <v>0</v>
      </c>
      <c r="BJ373" s="18" t="s">
        <v>84</v>
      </c>
      <c r="BK373" s="201">
        <f t="shared" si="9"/>
        <v>0</v>
      </c>
      <c r="BL373" s="18" t="s">
        <v>581</v>
      </c>
      <c r="BM373" s="200" t="s">
        <v>801</v>
      </c>
    </row>
    <row r="374" spans="1:65" s="2" customFormat="1" ht="16.5" customHeight="1">
      <c r="A374" s="35"/>
      <c r="B374" s="36"/>
      <c r="C374" s="249" t="s">
        <v>802</v>
      </c>
      <c r="D374" s="249" t="s">
        <v>349</v>
      </c>
      <c r="E374" s="250" t="s">
        <v>803</v>
      </c>
      <c r="F374" s="251" t="s">
        <v>804</v>
      </c>
      <c r="G374" s="252" t="s">
        <v>805</v>
      </c>
      <c r="H374" s="253">
        <v>30</v>
      </c>
      <c r="I374" s="254"/>
      <c r="J374" s="255">
        <f t="shared" si="0"/>
        <v>0</v>
      </c>
      <c r="K374" s="256"/>
      <c r="L374" s="257"/>
      <c r="M374" s="258" t="s">
        <v>1</v>
      </c>
      <c r="N374" s="259" t="s">
        <v>41</v>
      </c>
      <c r="O374" s="72"/>
      <c r="P374" s="198">
        <f t="shared" si="1"/>
        <v>0</v>
      </c>
      <c r="Q374" s="198">
        <v>0</v>
      </c>
      <c r="R374" s="198">
        <f t="shared" si="2"/>
        <v>0</v>
      </c>
      <c r="S374" s="198">
        <v>0</v>
      </c>
      <c r="T374" s="199">
        <f t="shared" si="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00" t="s">
        <v>735</v>
      </c>
      <c r="AT374" s="200" t="s">
        <v>349</v>
      </c>
      <c r="AU374" s="200" t="s">
        <v>86</v>
      </c>
      <c r="AY374" s="18" t="s">
        <v>121</v>
      </c>
      <c r="BE374" s="201">
        <f t="shared" si="4"/>
        <v>0</v>
      </c>
      <c r="BF374" s="201">
        <f t="shared" si="5"/>
        <v>0</v>
      </c>
      <c r="BG374" s="201">
        <f t="shared" si="6"/>
        <v>0</v>
      </c>
      <c r="BH374" s="201">
        <f t="shared" si="7"/>
        <v>0</v>
      </c>
      <c r="BI374" s="201">
        <f t="shared" si="8"/>
        <v>0</v>
      </c>
      <c r="BJ374" s="18" t="s">
        <v>84</v>
      </c>
      <c r="BK374" s="201">
        <f t="shared" si="9"/>
        <v>0</v>
      </c>
      <c r="BL374" s="18" t="s">
        <v>581</v>
      </c>
      <c r="BM374" s="200" t="s">
        <v>806</v>
      </c>
    </row>
    <row r="375" spans="1:65" s="2" customFormat="1" ht="16.5" customHeight="1">
      <c r="A375" s="35"/>
      <c r="B375" s="36"/>
      <c r="C375" s="249" t="s">
        <v>807</v>
      </c>
      <c r="D375" s="249" t="s">
        <v>349</v>
      </c>
      <c r="E375" s="250" t="s">
        <v>808</v>
      </c>
      <c r="F375" s="251" t="s">
        <v>809</v>
      </c>
      <c r="G375" s="252" t="s">
        <v>740</v>
      </c>
      <c r="H375" s="253">
        <v>25</v>
      </c>
      <c r="I375" s="254"/>
      <c r="J375" s="255">
        <f t="shared" si="0"/>
        <v>0</v>
      </c>
      <c r="K375" s="256"/>
      <c r="L375" s="257"/>
      <c r="M375" s="258" t="s">
        <v>1</v>
      </c>
      <c r="N375" s="259" t="s">
        <v>41</v>
      </c>
      <c r="O375" s="72"/>
      <c r="P375" s="198">
        <f t="shared" si="1"/>
        <v>0</v>
      </c>
      <c r="Q375" s="198">
        <v>0</v>
      </c>
      <c r="R375" s="198">
        <f t="shared" si="2"/>
        <v>0</v>
      </c>
      <c r="S375" s="198">
        <v>0</v>
      </c>
      <c r="T375" s="199">
        <f t="shared" si="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0" t="s">
        <v>735</v>
      </c>
      <c r="AT375" s="200" t="s">
        <v>349</v>
      </c>
      <c r="AU375" s="200" t="s">
        <v>86</v>
      </c>
      <c r="AY375" s="18" t="s">
        <v>121</v>
      </c>
      <c r="BE375" s="201">
        <f t="shared" si="4"/>
        <v>0</v>
      </c>
      <c r="BF375" s="201">
        <f t="shared" si="5"/>
        <v>0</v>
      </c>
      <c r="BG375" s="201">
        <f t="shared" si="6"/>
        <v>0</v>
      </c>
      <c r="BH375" s="201">
        <f t="shared" si="7"/>
        <v>0</v>
      </c>
      <c r="BI375" s="201">
        <f t="shared" si="8"/>
        <v>0</v>
      </c>
      <c r="BJ375" s="18" t="s">
        <v>84</v>
      </c>
      <c r="BK375" s="201">
        <f t="shared" si="9"/>
        <v>0</v>
      </c>
      <c r="BL375" s="18" t="s">
        <v>581</v>
      </c>
      <c r="BM375" s="200" t="s">
        <v>810</v>
      </c>
    </row>
    <row r="376" spans="1:65" s="2" customFormat="1" ht="16.5" customHeight="1">
      <c r="A376" s="35"/>
      <c r="B376" s="36"/>
      <c r="C376" s="249" t="s">
        <v>811</v>
      </c>
      <c r="D376" s="249" t="s">
        <v>349</v>
      </c>
      <c r="E376" s="250" t="s">
        <v>812</v>
      </c>
      <c r="F376" s="251" t="s">
        <v>813</v>
      </c>
      <c r="G376" s="252" t="s">
        <v>188</v>
      </c>
      <c r="H376" s="253">
        <v>22</v>
      </c>
      <c r="I376" s="254"/>
      <c r="J376" s="255">
        <f t="shared" si="0"/>
        <v>0</v>
      </c>
      <c r="K376" s="256"/>
      <c r="L376" s="257"/>
      <c r="M376" s="258" t="s">
        <v>1</v>
      </c>
      <c r="N376" s="259" t="s">
        <v>41</v>
      </c>
      <c r="O376" s="72"/>
      <c r="P376" s="198">
        <f t="shared" si="1"/>
        <v>0</v>
      </c>
      <c r="Q376" s="198">
        <v>0</v>
      </c>
      <c r="R376" s="198">
        <f t="shared" si="2"/>
        <v>0</v>
      </c>
      <c r="S376" s="198">
        <v>0</v>
      </c>
      <c r="T376" s="199">
        <f t="shared" si="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00" t="s">
        <v>735</v>
      </c>
      <c r="AT376" s="200" t="s">
        <v>349</v>
      </c>
      <c r="AU376" s="200" t="s">
        <v>86</v>
      </c>
      <c r="AY376" s="18" t="s">
        <v>121</v>
      </c>
      <c r="BE376" s="201">
        <f t="shared" si="4"/>
        <v>0</v>
      </c>
      <c r="BF376" s="201">
        <f t="shared" si="5"/>
        <v>0</v>
      </c>
      <c r="BG376" s="201">
        <f t="shared" si="6"/>
        <v>0</v>
      </c>
      <c r="BH376" s="201">
        <f t="shared" si="7"/>
        <v>0</v>
      </c>
      <c r="BI376" s="201">
        <f t="shared" si="8"/>
        <v>0</v>
      </c>
      <c r="BJ376" s="18" t="s">
        <v>84</v>
      </c>
      <c r="BK376" s="201">
        <f t="shared" si="9"/>
        <v>0</v>
      </c>
      <c r="BL376" s="18" t="s">
        <v>581</v>
      </c>
      <c r="BM376" s="200" t="s">
        <v>814</v>
      </c>
    </row>
    <row r="377" spans="1:65" s="2" customFormat="1" ht="16.5" customHeight="1">
      <c r="A377" s="35"/>
      <c r="B377" s="36"/>
      <c r="C377" s="249" t="s">
        <v>815</v>
      </c>
      <c r="D377" s="249" t="s">
        <v>349</v>
      </c>
      <c r="E377" s="250" t="s">
        <v>816</v>
      </c>
      <c r="F377" s="251" t="s">
        <v>817</v>
      </c>
      <c r="G377" s="252" t="s">
        <v>188</v>
      </c>
      <c r="H377" s="253">
        <v>45</v>
      </c>
      <c r="I377" s="254"/>
      <c r="J377" s="255">
        <f t="shared" si="0"/>
        <v>0</v>
      </c>
      <c r="K377" s="256"/>
      <c r="L377" s="257"/>
      <c r="M377" s="258" t="s">
        <v>1</v>
      </c>
      <c r="N377" s="259" t="s">
        <v>41</v>
      </c>
      <c r="O377" s="72"/>
      <c r="P377" s="198">
        <f t="shared" si="1"/>
        <v>0</v>
      </c>
      <c r="Q377" s="198">
        <v>0</v>
      </c>
      <c r="R377" s="198">
        <f t="shared" si="2"/>
        <v>0</v>
      </c>
      <c r="S377" s="198">
        <v>0</v>
      </c>
      <c r="T377" s="199">
        <f t="shared" si="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0" t="s">
        <v>735</v>
      </c>
      <c r="AT377" s="200" t="s">
        <v>349</v>
      </c>
      <c r="AU377" s="200" t="s">
        <v>86</v>
      </c>
      <c r="AY377" s="18" t="s">
        <v>121</v>
      </c>
      <c r="BE377" s="201">
        <f t="shared" si="4"/>
        <v>0</v>
      </c>
      <c r="BF377" s="201">
        <f t="shared" si="5"/>
        <v>0</v>
      </c>
      <c r="BG377" s="201">
        <f t="shared" si="6"/>
        <v>0</v>
      </c>
      <c r="BH377" s="201">
        <f t="shared" si="7"/>
        <v>0</v>
      </c>
      <c r="BI377" s="201">
        <f t="shared" si="8"/>
        <v>0</v>
      </c>
      <c r="BJ377" s="18" t="s">
        <v>84</v>
      </c>
      <c r="BK377" s="201">
        <f t="shared" si="9"/>
        <v>0</v>
      </c>
      <c r="BL377" s="18" t="s">
        <v>581</v>
      </c>
      <c r="BM377" s="200" t="s">
        <v>818</v>
      </c>
    </row>
    <row r="378" spans="1:65" s="2" customFormat="1" ht="16.5" customHeight="1">
      <c r="A378" s="35"/>
      <c r="B378" s="36"/>
      <c r="C378" s="249" t="s">
        <v>819</v>
      </c>
      <c r="D378" s="249" t="s">
        <v>349</v>
      </c>
      <c r="E378" s="250" t="s">
        <v>820</v>
      </c>
      <c r="F378" s="251" t="s">
        <v>821</v>
      </c>
      <c r="G378" s="252" t="s">
        <v>734</v>
      </c>
      <c r="H378" s="253">
        <v>2</v>
      </c>
      <c r="I378" s="254"/>
      <c r="J378" s="255">
        <f t="shared" si="0"/>
        <v>0</v>
      </c>
      <c r="K378" s="256"/>
      <c r="L378" s="257"/>
      <c r="M378" s="258" t="s">
        <v>1</v>
      </c>
      <c r="N378" s="259" t="s">
        <v>41</v>
      </c>
      <c r="O378" s="72"/>
      <c r="P378" s="198">
        <f t="shared" si="1"/>
        <v>0</v>
      </c>
      <c r="Q378" s="198">
        <v>0</v>
      </c>
      <c r="R378" s="198">
        <f t="shared" si="2"/>
        <v>0</v>
      </c>
      <c r="S378" s="198">
        <v>0</v>
      </c>
      <c r="T378" s="199">
        <f t="shared" si="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00" t="s">
        <v>735</v>
      </c>
      <c r="AT378" s="200" t="s">
        <v>349</v>
      </c>
      <c r="AU378" s="200" t="s">
        <v>86</v>
      </c>
      <c r="AY378" s="18" t="s">
        <v>121</v>
      </c>
      <c r="BE378" s="201">
        <f t="shared" si="4"/>
        <v>0</v>
      </c>
      <c r="BF378" s="201">
        <f t="shared" si="5"/>
        <v>0</v>
      </c>
      <c r="BG378" s="201">
        <f t="shared" si="6"/>
        <v>0</v>
      </c>
      <c r="BH378" s="201">
        <f t="shared" si="7"/>
        <v>0</v>
      </c>
      <c r="BI378" s="201">
        <f t="shared" si="8"/>
        <v>0</v>
      </c>
      <c r="BJ378" s="18" t="s">
        <v>84</v>
      </c>
      <c r="BK378" s="201">
        <f t="shared" si="9"/>
        <v>0</v>
      </c>
      <c r="BL378" s="18" t="s">
        <v>581</v>
      </c>
      <c r="BM378" s="200" t="s">
        <v>822</v>
      </c>
    </row>
    <row r="379" spans="1:65" s="2" customFormat="1" ht="16.5" customHeight="1">
      <c r="A379" s="35"/>
      <c r="B379" s="36"/>
      <c r="C379" s="249" t="s">
        <v>823</v>
      </c>
      <c r="D379" s="249" t="s">
        <v>349</v>
      </c>
      <c r="E379" s="250" t="s">
        <v>824</v>
      </c>
      <c r="F379" s="251" t="s">
        <v>825</v>
      </c>
      <c r="G379" s="252" t="s">
        <v>740</v>
      </c>
      <c r="H379" s="253">
        <v>45</v>
      </c>
      <c r="I379" s="254"/>
      <c r="J379" s="255">
        <f t="shared" si="0"/>
        <v>0</v>
      </c>
      <c r="K379" s="256"/>
      <c r="L379" s="257"/>
      <c r="M379" s="258" t="s">
        <v>1</v>
      </c>
      <c r="N379" s="259" t="s">
        <v>41</v>
      </c>
      <c r="O379" s="72"/>
      <c r="P379" s="198">
        <f t="shared" si="1"/>
        <v>0</v>
      </c>
      <c r="Q379" s="198">
        <v>0</v>
      </c>
      <c r="R379" s="198">
        <f t="shared" si="2"/>
        <v>0</v>
      </c>
      <c r="S379" s="198">
        <v>0</v>
      </c>
      <c r="T379" s="199">
        <f t="shared" si="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00" t="s">
        <v>735</v>
      </c>
      <c r="AT379" s="200" t="s">
        <v>349</v>
      </c>
      <c r="AU379" s="200" t="s">
        <v>86</v>
      </c>
      <c r="AY379" s="18" t="s">
        <v>121</v>
      </c>
      <c r="BE379" s="201">
        <f t="shared" si="4"/>
        <v>0</v>
      </c>
      <c r="BF379" s="201">
        <f t="shared" si="5"/>
        <v>0</v>
      </c>
      <c r="BG379" s="201">
        <f t="shared" si="6"/>
        <v>0</v>
      </c>
      <c r="BH379" s="201">
        <f t="shared" si="7"/>
        <v>0</v>
      </c>
      <c r="BI379" s="201">
        <f t="shared" si="8"/>
        <v>0</v>
      </c>
      <c r="BJ379" s="18" t="s">
        <v>84</v>
      </c>
      <c r="BK379" s="201">
        <f t="shared" si="9"/>
        <v>0</v>
      </c>
      <c r="BL379" s="18" t="s">
        <v>581</v>
      </c>
      <c r="BM379" s="200" t="s">
        <v>826</v>
      </c>
    </row>
    <row r="380" spans="1:65" s="2" customFormat="1" ht="16.5" customHeight="1">
      <c r="A380" s="35"/>
      <c r="B380" s="36"/>
      <c r="C380" s="249" t="s">
        <v>827</v>
      </c>
      <c r="D380" s="249" t="s">
        <v>349</v>
      </c>
      <c r="E380" s="250" t="s">
        <v>828</v>
      </c>
      <c r="F380" s="251" t="s">
        <v>829</v>
      </c>
      <c r="G380" s="252" t="s">
        <v>740</v>
      </c>
      <c r="H380" s="253">
        <v>2</v>
      </c>
      <c r="I380" s="254"/>
      <c r="J380" s="255">
        <f t="shared" si="0"/>
        <v>0</v>
      </c>
      <c r="K380" s="256"/>
      <c r="L380" s="257"/>
      <c r="M380" s="258" t="s">
        <v>1</v>
      </c>
      <c r="N380" s="259" t="s">
        <v>41</v>
      </c>
      <c r="O380" s="72"/>
      <c r="P380" s="198">
        <f t="shared" si="1"/>
        <v>0</v>
      </c>
      <c r="Q380" s="198">
        <v>0</v>
      </c>
      <c r="R380" s="198">
        <f t="shared" si="2"/>
        <v>0</v>
      </c>
      <c r="S380" s="198">
        <v>0</v>
      </c>
      <c r="T380" s="199">
        <f t="shared" si="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0" t="s">
        <v>735</v>
      </c>
      <c r="AT380" s="200" t="s">
        <v>349</v>
      </c>
      <c r="AU380" s="200" t="s">
        <v>86</v>
      </c>
      <c r="AY380" s="18" t="s">
        <v>121</v>
      </c>
      <c r="BE380" s="201">
        <f t="shared" si="4"/>
        <v>0</v>
      </c>
      <c r="BF380" s="201">
        <f t="shared" si="5"/>
        <v>0</v>
      </c>
      <c r="BG380" s="201">
        <f t="shared" si="6"/>
        <v>0</v>
      </c>
      <c r="BH380" s="201">
        <f t="shared" si="7"/>
        <v>0</v>
      </c>
      <c r="BI380" s="201">
        <f t="shared" si="8"/>
        <v>0</v>
      </c>
      <c r="BJ380" s="18" t="s">
        <v>84</v>
      </c>
      <c r="BK380" s="201">
        <f t="shared" si="9"/>
        <v>0</v>
      </c>
      <c r="BL380" s="18" t="s">
        <v>581</v>
      </c>
      <c r="BM380" s="200" t="s">
        <v>830</v>
      </c>
    </row>
    <row r="381" spans="1:65" s="2" customFormat="1" ht="16.5" customHeight="1">
      <c r="A381" s="35"/>
      <c r="B381" s="36"/>
      <c r="C381" s="249" t="s">
        <v>831</v>
      </c>
      <c r="D381" s="249" t="s">
        <v>349</v>
      </c>
      <c r="E381" s="250" t="s">
        <v>832</v>
      </c>
      <c r="F381" s="251" t="s">
        <v>833</v>
      </c>
      <c r="G381" s="252" t="s">
        <v>740</v>
      </c>
      <c r="H381" s="253">
        <v>10</v>
      </c>
      <c r="I381" s="254"/>
      <c r="J381" s="255">
        <f t="shared" si="0"/>
        <v>0</v>
      </c>
      <c r="K381" s="256"/>
      <c r="L381" s="257"/>
      <c r="M381" s="258" t="s">
        <v>1</v>
      </c>
      <c r="N381" s="259" t="s">
        <v>41</v>
      </c>
      <c r="O381" s="72"/>
      <c r="P381" s="198">
        <f t="shared" si="1"/>
        <v>0</v>
      </c>
      <c r="Q381" s="198">
        <v>0</v>
      </c>
      <c r="R381" s="198">
        <f t="shared" si="2"/>
        <v>0</v>
      </c>
      <c r="S381" s="198">
        <v>0</v>
      </c>
      <c r="T381" s="199">
        <f t="shared" si="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00" t="s">
        <v>735</v>
      </c>
      <c r="AT381" s="200" t="s">
        <v>349</v>
      </c>
      <c r="AU381" s="200" t="s">
        <v>86</v>
      </c>
      <c r="AY381" s="18" t="s">
        <v>121</v>
      </c>
      <c r="BE381" s="201">
        <f t="shared" si="4"/>
        <v>0</v>
      </c>
      <c r="BF381" s="201">
        <f t="shared" si="5"/>
        <v>0</v>
      </c>
      <c r="BG381" s="201">
        <f t="shared" si="6"/>
        <v>0</v>
      </c>
      <c r="BH381" s="201">
        <f t="shared" si="7"/>
        <v>0</v>
      </c>
      <c r="BI381" s="201">
        <f t="shared" si="8"/>
        <v>0</v>
      </c>
      <c r="BJ381" s="18" t="s">
        <v>84</v>
      </c>
      <c r="BK381" s="201">
        <f t="shared" si="9"/>
        <v>0</v>
      </c>
      <c r="BL381" s="18" t="s">
        <v>581</v>
      </c>
      <c r="BM381" s="200" t="s">
        <v>834</v>
      </c>
    </row>
    <row r="382" spans="1:65" s="2" customFormat="1" ht="16.5" customHeight="1">
      <c r="A382" s="35"/>
      <c r="B382" s="36"/>
      <c r="C382" s="249" t="s">
        <v>835</v>
      </c>
      <c r="D382" s="249" t="s">
        <v>349</v>
      </c>
      <c r="E382" s="250" t="s">
        <v>836</v>
      </c>
      <c r="F382" s="251" t="s">
        <v>837</v>
      </c>
      <c r="G382" s="252" t="s">
        <v>740</v>
      </c>
      <c r="H382" s="253">
        <v>4</v>
      </c>
      <c r="I382" s="254"/>
      <c r="J382" s="255">
        <f t="shared" si="0"/>
        <v>0</v>
      </c>
      <c r="K382" s="256"/>
      <c r="L382" s="257"/>
      <c r="M382" s="258" t="s">
        <v>1</v>
      </c>
      <c r="N382" s="259" t="s">
        <v>41</v>
      </c>
      <c r="O382" s="72"/>
      <c r="P382" s="198">
        <f t="shared" si="1"/>
        <v>0</v>
      </c>
      <c r="Q382" s="198">
        <v>0</v>
      </c>
      <c r="R382" s="198">
        <f t="shared" si="2"/>
        <v>0</v>
      </c>
      <c r="S382" s="198">
        <v>0</v>
      </c>
      <c r="T382" s="199">
        <f t="shared" si="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00" t="s">
        <v>735</v>
      </c>
      <c r="AT382" s="200" t="s">
        <v>349</v>
      </c>
      <c r="AU382" s="200" t="s">
        <v>86</v>
      </c>
      <c r="AY382" s="18" t="s">
        <v>121</v>
      </c>
      <c r="BE382" s="201">
        <f t="shared" si="4"/>
        <v>0</v>
      </c>
      <c r="BF382" s="201">
        <f t="shared" si="5"/>
        <v>0</v>
      </c>
      <c r="BG382" s="201">
        <f t="shared" si="6"/>
        <v>0</v>
      </c>
      <c r="BH382" s="201">
        <f t="shared" si="7"/>
        <v>0</v>
      </c>
      <c r="BI382" s="201">
        <f t="shared" si="8"/>
        <v>0</v>
      </c>
      <c r="BJ382" s="18" t="s">
        <v>84</v>
      </c>
      <c r="BK382" s="201">
        <f t="shared" si="9"/>
        <v>0</v>
      </c>
      <c r="BL382" s="18" t="s">
        <v>581</v>
      </c>
      <c r="BM382" s="200" t="s">
        <v>838</v>
      </c>
    </row>
    <row r="383" spans="1:65" s="2" customFormat="1" ht="16.5" customHeight="1">
      <c r="A383" s="35"/>
      <c r="B383" s="36"/>
      <c r="C383" s="249" t="s">
        <v>839</v>
      </c>
      <c r="D383" s="249" t="s">
        <v>349</v>
      </c>
      <c r="E383" s="250" t="s">
        <v>840</v>
      </c>
      <c r="F383" s="251" t="s">
        <v>841</v>
      </c>
      <c r="G383" s="252" t="s">
        <v>740</v>
      </c>
      <c r="H383" s="253">
        <v>2</v>
      </c>
      <c r="I383" s="254"/>
      <c r="J383" s="255">
        <f t="shared" si="0"/>
        <v>0</v>
      </c>
      <c r="K383" s="256"/>
      <c r="L383" s="257"/>
      <c r="M383" s="258" t="s">
        <v>1</v>
      </c>
      <c r="N383" s="259" t="s">
        <v>41</v>
      </c>
      <c r="O383" s="72"/>
      <c r="P383" s="198">
        <f t="shared" si="1"/>
        <v>0</v>
      </c>
      <c r="Q383" s="198">
        <v>0</v>
      </c>
      <c r="R383" s="198">
        <f t="shared" si="2"/>
        <v>0</v>
      </c>
      <c r="S383" s="198">
        <v>0</v>
      </c>
      <c r="T383" s="199">
        <f t="shared" si="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0" t="s">
        <v>735</v>
      </c>
      <c r="AT383" s="200" t="s">
        <v>349</v>
      </c>
      <c r="AU383" s="200" t="s">
        <v>86</v>
      </c>
      <c r="AY383" s="18" t="s">
        <v>121</v>
      </c>
      <c r="BE383" s="201">
        <f t="shared" si="4"/>
        <v>0</v>
      </c>
      <c r="BF383" s="201">
        <f t="shared" si="5"/>
        <v>0</v>
      </c>
      <c r="BG383" s="201">
        <f t="shared" si="6"/>
        <v>0</v>
      </c>
      <c r="BH383" s="201">
        <f t="shared" si="7"/>
        <v>0</v>
      </c>
      <c r="BI383" s="201">
        <f t="shared" si="8"/>
        <v>0</v>
      </c>
      <c r="BJ383" s="18" t="s">
        <v>84</v>
      </c>
      <c r="BK383" s="201">
        <f t="shared" si="9"/>
        <v>0</v>
      </c>
      <c r="BL383" s="18" t="s">
        <v>581</v>
      </c>
      <c r="BM383" s="200" t="s">
        <v>842</v>
      </c>
    </row>
    <row r="384" spans="1:65" s="2" customFormat="1" ht="16.5" customHeight="1">
      <c r="A384" s="35"/>
      <c r="B384" s="36"/>
      <c r="C384" s="249" t="s">
        <v>843</v>
      </c>
      <c r="D384" s="249" t="s">
        <v>349</v>
      </c>
      <c r="E384" s="250" t="s">
        <v>844</v>
      </c>
      <c r="F384" s="251" t="s">
        <v>845</v>
      </c>
      <c r="G384" s="252" t="s">
        <v>740</v>
      </c>
      <c r="H384" s="253">
        <v>6</v>
      </c>
      <c r="I384" s="254"/>
      <c r="J384" s="255">
        <f t="shared" si="0"/>
        <v>0</v>
      </c>
      <c r="K384" s="256"/>
      <c r="L384" s="257"/>
      <c r="M384" s="258" t="s">
        <v>1</v>
      </c>
      <c r="N384" s="259" t="s">
        <v>41</v>
      </c>
      <c r="O384" s="72"/>
      <c r="P384" s="198">
        <f t="shared" si="1"/>
        <v>0</v>
      </c>
      <c r="Q384" s="198">
        <v>0</v>
      </c>
      <c r="R384" s="198">
        <f t="shared" si="2"/>
        <v>0</v>
      </c>
      <c r="S384" s="198">
        <v>0</v>
      </c>
      <c r="T384" s="199">
        <f t="shared" si="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0" t="s">
        <v>735</v>
      </c>
      <c r="AT384" s="200" t="s">
        <v>349</v>
      </c>
      <c r="AU384" s="200" t="s">
        <v>86</v>
      </c>
      <c r="AY384" s="18" t="s">
        <v>121</v>
      </c>
      <c r="BE384" s="201">
        <f t="shared" si="4"/>
        <v>0</v>
      </c>
      <c r="BF384" s="201">
        <f t="shared" si="5"/>
        <v>0</v>
      </c>
      <c r="BG384" s="201">
        <f t="shared" si="6"/>
        <v>0</v>
      </c>
      <c r="BH384" s="201">
        <f t="shared" si="7"/>
        <v>0</v>
      </c>
      <c r="BI384" s="201">
        <f t="shared" si="8"/>
        <v>0</v>
      </c>
      <c r="BJ384" s="18" t="s">
        <v>84</v>
      </c>
      <c r="BK384" s="201">
        <f t="shared" si="9"/>
        <v>0</v>
      </c>
      <c r="BL384" s="18" t="s">
        <v>581</v>
      </c>
      <c r="BM384" s="200" t="s">
        <v>846</v>
      </c>
    </row>
    <row r="385" spans="1:65" s="2" customFormat="1" ht="16.5" customHeight="1">
      <c r="A385" s="35"/>
      <c r="B385" s="36"/>
      <c r="C385" s="249" t="s">
        <v>847</v>
      </c>
      <c r="D385" s="249" t="s">
        <v>349</v>
      </c>
      <c r="E385" s="250" t="s">
        <v>848</v>
      </c>
      <c r="F385" s="251" t="s">
        <v>849</v>
      </c>
      <c r="G385" s="252" t="s">
        <v>734</v>
      </c>
      <c r="H385" s="253">
        <v>1</v>
      </c>
      <c r="I385" s="254"/>
      <c r="J385" s="255">
        <f t="shared" si="0"/>
        <v>0</v>
      </c>
      <c r="K385" s="256"/>
      <c r="L385" s="257"/>
      <c r="M385" s="258" t="s">
        <v>1</v>
      </c>
      <c r="N385" s="259" t="s">
        <v>41</v>
      </c>
      <c r="O385" s="72"/>
      <c r="P385" s="198">
        <f t="shared" si="1"/>
        <v>0</v>
      </c>
      <c r="Q385" s="198">
        <v>0</v>
      </c>
      <c r="R385" s="198">
        <f t="shared" si="2"/>
        <v>0</v>
      </c>
      <c r="S385" s="198">
        <v>0</v>
      </c>
      <c r="T385" s="199">
        <f t="shared" si="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0" t="s">
        <v>735</v>
      </c>
      <c r="AT385" s="200" t="s">
        <v>349</v>
      </c>
      <c r="AU385" s="200" t="s">
        <v>86</v>
      </c>
      <c r="AY385" s="18" t="s">
        <v>121</v>
      </c>
      <c r="BE385" s="201">
        <f t="shared" si="4"/>
        <v>0</v>
      </c>
      <c r="BF385" s="201">
        <f t="shared" si="5"/>
        <v>0</v>
      </c>
      <c r="BG385" s="201">
        <f t="shared" si="6"/>
        <v>0</v>
      </c>
      <c r="BH385" s="201">
        <f t="shared" si="7"/>
        <v>0</v>
      </c>
      <c r="BI385" s="201">
        <f t="shared" si="8"/>
        <v>0</v>
      </c>
      <c r="BJ385" s="18" t="s">
        <v>84</v>
      </c>
      <c r="BK385" s="201">
        <f t="shared" si="9"/>
        <v>0</v>
      </c>
      <c r="BL385" s="18" t="s">
        <v>581</v>
      </c>
      <c r="BM385" s="200" t="s">
        <v>850</v>
      </c>
    </row>
    <row r="386" spans="1:65" s="2" customFormat="1" ht="16.5" customHeight="1">
      <c r="A386" s="35"/>
      <c r="B386" s="36"/>
      <c r="C386" s="188" t="s">
        <v>851</v>
      </c>
      <c r="D386" s="188" t="s">
        <v>123</v>
      </c>
      <c r="E386" s="189" t="s">
        <v>852</v>
      </c>
      <c r="F386" s="190" t="s">
        <v>853</v>
      </c>
      <c r="G386" s="191" t="s">
        <v>734</v>
      </c>
      <c r="H386" s="192">
        <v>1</v>
      </c>
      <c r="I386" s="193"/>
      <c r="J386" s="194">
        <f t="shared" si="0"/>
        <v>0</v>
      </c>
      <c r="K386" s="195"/>
      <c r="L386" s="40"/>
      <c r="M386" s="196" t="s">
        <v>1</v>
      </c>
      <c r="N386" s="197" t="s">
        <v>41</v>
      </c>
      <c r="O386" s="72"/>
      <c r="P386" s="198">
        <f t="shared" si="1"/>
        <v>0</v>
      </c>
      <c r="Q386" s="198">
        <v>0</v>
      </c>
      <c r="R386" s="198">
        <f t="shared" si="2"/>
        <v>0</v>
      </c>
      <c r="S386" s="198">
        <v>0</v>
      </c>
      <c r="T386" s="199">
        <f t="shared" si="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00" t="s">
        <v>581</v>
      </c>
      <c r="AT386" s="200" t="s">
        <v>123</v>
      </c>
      <c r="AU386" s="200" t="s">
        <v>86</v>
      </c>
      <c r="AY386" s="18" t="s">
        <v>121</v>
      </c>
      <c r="BE386" s="201">
        <f t="shared" si="4"/>
        <v>0</v>
      </c>
      <c r="BF386" s="201">
        <f t="shared" si="5"/>
        <v>0</v>
      </c>
      <c r="BG386" s="201">
        <f t="shared" si="6"/>
        <v>0</v>
      </c>
      <c r="BH386" s="201">
        <f t="shared" si="7"/>
        <v>0</v>
      </c>
      <c r="BI386" s="201">
        <f t="shared" si="8"/>
        <v>0</v>
      </c>
      <c r="BJ386" s="18" t="s">
        <v>84</v>
      </c>
      <c r="BK386" s="201">
        <f t="shared" si="9"/>
        <v>0</v>
      </c>
      <c r="BL386" s="18" t="s">
        <v>581</v>
      </c>
      <c r="BM386" s="200" t="s">
        <v>854</v>
      </c>
    </row>
    <row r="387" spans="1:65" s="2" customFormat="1" ht="16.5" customHeight="1">
      <c r="A387" s="35"/>
      <c r="B387" s="36"/>
      <c r="C387" s="188" t="s">
        <v>855</v>
      </c>
      <c r="D387" s="188" t="s">
        <v>123</v>
      </c>
      <c r="E387" s="189" t="s">
        <v>856</v>
      </c>
      <c r="F387" s="190" t="s">
        <v>730</v>
      </c>
      <c r="G387" s="191" t="s">
        <v>734</v>
      </c>
      <c r="H387" s="192">
        <v>1</v>
      </c>
      <c r="I387" s="193"/>
      <c r="J387" s="194">
        <f t="shared" si="0"/>
        <v>0</v>
      </c>
      <c r="K387" s="195"/>
      <c r="L387" s="40"/>
      <c r="M387" s="196" t="s">
        <v>1</v>
      </c>
      <c r="N387" s="197" t="s">
        <v>41</v>
      </c>
      <c r="O387" s="72"/>
      <c r="P387" s="198">
        <f t="shared" si="1"/>
        <v>0</v>
      </c>
      <c r="Q387" s="198">
        <v>0</v>
      </c>
      <c r="R387" s="198">
        <f t="shared" si="2"/>
        <v>0</v>
      </c>
      <c r="S387" s="198">
        <v>0</v>
      </c>
      <c r="T387" s="199">
        <f t="shared" si="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00" t="s">
        <v>581</v>
      </c>
      <c r="AT387" s="200" t="s">
        <v>123</v>
      </c>
      <c r="AU387" s="200" t="s">
        <v>86</v>
      </c>
      <c r="AY387" s="18" t="s">
        <v>121</v>
      </c>
      <c r="BE387" s="201">
        <f t="shared" si="4"/>
        <v>0</v>
      </c>
      <c r="BF387" s="201">
        <f t="shared" si="5"/>
        <v>0</v>
      </c>
      <c r="BG387" s="201">
        <f t="shared" si="6"/>
        <v>0</v>
      </c>
      <c r="BH387" s="201">
        <f t="shared" si="7"/>
        <v>0</v>
      </c>
      <c r="BI387" s="201">
        <f t="shared" si="8"/>
        <v>0</v>
      </c>
      <c r="BJ387" s="18" t="s">
        <v>84</v>
      </c>
      <c r="BK387" s="201">
        <f t="shared" si="9"/>
        <v>0</v>
      </c>
      <c r="BL387" s="18" t="s">
        <v>581</v>
      </c>
      <c r="BM387" s="200" t="s">
        <v>857</v>
      </c>
    </row>
    <row r="388" spans="1:65" s="2" customFormat="1" ht="16.5" customHeight="1">
      <c r="A388" s="35"/>
      <c r="B388" s="36"/>
      <c r="C388" s="188" t="s">
        <v>858</v>
      </c>
      <c r="D388" s="188" t="s">
        <v>123</v>
      </c>
      <c r="E388" s="189" t="s">
        <v>859</v>
      </c>
      <c r="F388" s="190" t="s">
        <v>860</v>
      </c>
      <c r="G388" s="191" t="s">
        <v>734</v>
      </c>
      <c r="H388" s="192">
        <v>1</v>
      </c>
      <c r="I388" s="193"/>
      <c r="J388" s="194">
        <f t="shared" si="0"/>
        <v>0</v>
      </c>
      <c r="K388" s="195"/>
      <c r="L388" s="40"/>
      <c r="M388" s="196" t="s">
        <v>1</v>
      </c>
      <c r="N388" s="197" t="s">
        <v>41</v>
      </c>
      <c r="O388" s="72"/>
      <c r="P388" s="198">
        <f t="shared" si="1"/>
        <v>0</v>
      </c>
      <c r="Q388" s="198">
        <v>0</v>
      </c>
      <c r="R388" s="198">
        <f t="shared" si="2"/>
        <v>0</v>
      </c>
      <c r="S388" s="198">
        <v>0</v>
      </c>
      <c r="T388" s="199">
        <f t="shared" si="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0" t="s">
        <v>581</v>
      </c>
      <c r="AT388" s="200" t="s">
        <v>123</v>
      </c>
      <c r="AU388" s="200" t="s">
        <v>86</v>
      </c>
      <c r="AY388" s="18" t="s">
        <v>121</v>
      </c>
      <c r="BE388" s="201">
        <f t="shared" si="4"/>
        <v>0</v>
      </c>
      <c r="BF388" s="201">
        <f t="shared" si="5"/>
        <v>0</v>
      </c>
      <c r="BG388" s="201">
        <f t="shared" si="6"/>
        <v>0</v>
      </c>
      <c r="BH388" s="201">
        <f t="shared" si="7"/>
        <v>0</v>
      </c>
      <c r="BI388" s="201">
        <f t="shared" si="8"/>
        <v>0</v>
      </c>
      <c r="BJ388" s="18" t="s">
        <v>84</v>
      </c>
      <c r="BK388" s="201">
        <f t="shared" si="9"/>
        <v>0</v>
      </c>
      <c r="BL388" s="18" t="s">
        <v>581</v>
      </c>
      <c r="BM388" s="200" t="s">
        <v>861</v>
      </c>
    </row>
    <row r="389" spans="1:65" s="2" customFormat="1" ht="16.5" customHeight="1">
      <c r="A389" s="35"/>
      <c r="B389" s="36"/>
      <c r="C389" s="188" t="s">
        <v>862</v>
      </c>
      <c r="D389" s="188" t="s">
        <v>123</v>
      </c>
      <c r="E389" s="189" t="s">
        <v>863</v>
      </c>
      <c r="F389" s="190" t="s">
        <v>864</v>
      </c>
      <c r="G389" s="191" t="s">
        <v>734</v>
      </c>
      <c r="H389" s="192">
        <v>1</v>
      </c>
      <c r="I389" s="193"/>
      <c r="J389" s="194">
        <f t="shared" si="0"/>
        <v>0</v>
      </c>
      <c r="K389" s="195"/>
      <c r="L389" s="40"/>
      <c r="M389" s="196" t="s">
        <v>1</v>
      </c>
      <c r="N389" s="197" t="s">
        <v>41</v>
      </c>
      <c r="O389" s="72"/>
      <c r="P389" s="198">
        <f t="shared" si="1"/>
        <v>0</v>
      </c>
      <c r="Q389" s="198">
        <v>0</v>
      </c>
      <c r="R389" s="198">
        <f t="shared" si="2"/>
        <v>0</v>
      </c>
      <c r="S389" s="198">
        <v>0</v>
      </c>
      <c r="T389" s="199">
        <f t="shared" si="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00" t="s">
        <v>581</v>
      </c>
      <c r="AT389" s="200" t="s">
        <v>123</v>
      </c>
      <c r="AU389" s="200" t="s">
        <v>86</v>
      </c>
      <c r="AY389" s="18" t="s">
        <v>121</v>
      </c>
      <c r="BE389" s="201">
        <f t="shared" si="4"/>
        <v>0</v>
      </c>
      <c r="BF389" s="201">
        <f t="shared" si="5"/>
        <v>0</v>
      </c>
      <c r="BG389" s="201">
        <f t="shared" si="6"/>
        <v>0</v>
      </c>
      <c r="BH389" s="201">
        <f t="shared" si="7"/>
        <v>0</v>
      </c>
      <c r="BI389" s="201">
        <f t="shared" si="8"/>
        <v>0</v>
      </c>
      <c r="BJ389" s="18" t="s">
        <v>84</v>
      </c>
      <c r="BK389" s="201">
        <f t="shared" si="9"/>
        <v>0</v>
      </c>
      <c r="BL389" s="18" t="s">
        <v>581</v>
      </c>
      <c r="BM389" s="200" t="s">
        <v>865</v>
      </c>
    </row>
    <row r="390" spans="1:65" s="2" customFormat="1" ht="16.5" customHeight="1">
      <c r="A390" s="35"/>
      <c r="B390" s="36"/>
      <c r="C390" s="188" t="s">
        <v>866</v>
      </c>
      <c r="D390" s="188" t="s">
        <v>123</v>
      </c>
      <c r="E390" s="189" t="s">
        <v>867</v>
      </c>
      <c r="F390" s="190" t="s">
        <v>868</v>
      </c>
      <c r="G390" s="191" t="s">
        <v>734</v>
      </c>
      <c r="H390" s="192">
        <v>1</v>
      </c>
      <c r="I390" s="193"/>
      <c r="J390" s="194">
        <f t="shared" si="0"/>
        <v>0</v>
      </c>
      <c r="K390" s="195"/>
      <c r="L390" s="40"/>
      <c r="M390" s="196" t="s">
        <v>1</v>
      </c>
      <c r="N390" s="197" t="s">
        <v>41</v>
      </c>
      <c r="O390" s="72"/>
      <c r="P390" s="198">
        <f t="shared" si="1"/>
        <v>0</v>
      </c>
      <c r="Q390" s="198">
        <v>0</v>
      </c>
      <c r="R390" s="198">
        <f t="shared" si="2"/>
        <v>0</v>
      </c>
      <c r="S390" s="198">
        <v>0</v>
      </c>
      <c r="T390" s="199">
        <f t="shared" si="3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0" t="s">
        <v>581</v>
      </c>
      <c r="AT390" s="200" t="s">
        <v>123</v>
      </c>
      <c r="AU390" s="200" t="s">
        <v>86</v>
      </c>
      <c r="AY390" s="18" t="s">
        <v>121</v>
      </c>
      <c r="BE390" s="201">
        <f t="shared" si="4"/>
        <v>0</v>
      </c>
      <c r="BF390" s="201">
        <f t="shared" si="5"/>
        <v>0</v>
      </c>
      <c r="BG390" s="201">
        <f t="shared" si="6"/>
        <v>0</v>
      </c>
      <c r="BH390" s="201">
        <f t="shared" si="7"/>
        <v>0</v>
      </c>
      <c r="BI390" s="201">
        <f t="shared" si="8"/>
        <v>0</v>
      </c>
      <c r="BJ390" s="18" t="s">
        <v>84</v>
      </c>
      <c r="BK390" s="201">
        <f t="shared" si="9"/>
        <v>0</v>
      </c>
      <c r="BL390" s="18" t="s">
        <v>581</v>
      </c>
      <c r="BM390" s="200" t="s">
        <v>869</v>
      </c>
    </row>
    <row r="391" spans="1:65" s="12" customFormat="1" ht="25.9" customHeight="1">
      <c r="B391" s="172"/>
      <c r="C391" s="173"/>
      <c r="D391" s="174" t="s">
        <v>75</v>
      </c>
      <c r="E391" s="175" t="s">
        <v>870</v>
      </c>
      <c r="F391" s="175" t="s">
        <v>871</v>
      </c>
      <c r="G391" s="173"/>
      <c r="H391" s="173"/>
      <c r="I391" s="176"/>
      <c r="J391" s="177">
        <f>BK391</f>
        <v>0</v>
      </c>
      <c r="K391" s="173"/>
      <c r="L391" s="178"/>
      <c r="M391" s="179"/>
      <c r="N391" s="180"/>
      <c r="O391" s="180"/>
      <c r="P391" s="181">
        <f>P392+P394</f>
        <v>0</v>
      </c>
      <c r="Q391" s="180"/>
      <c r="R391" s="181">
        <f>R392+R394</f>
        <v>0</v>
      </c>
      <c r="S391" s="180"/>
      <c r="T391" s="182">
        <f>T392+T394</f>
        <v>0</v>
      </c>
      <c r="AR391" s="183" t="s">
        <v>154</v>
      </c>
      <c r="AT391" s="184" t="s">
        <v>75</v>
      </c>
      <c r="AU391" s="184" t="s">
        <v>76</v>
      </c>
      <c r="AY391" s="183" t="s">
        <v>121</v>
      </c>
      <c r="BK391" s="185">
        <f>BK392+BK394</f>
        <v>0</v>
      </c>
    </row>
    <row r="392" spans="1:65" s="12" customFormat="1" ht="22.75" customHeight="1">
      <c r="B392" s="172"/>
      <c r="C392" s="173"/>
      <c r="D392" s="174" t="s">
        <v>75</v>
      </c>
      <c r="E392" s="186" t="s">
        <v>872</v>
      </c>
      <c r="F392" s="186" t="s">
        <v>873</v>
      </c>
      <c r="G392" s="173"/>
      <c r="H392" s="173"/>
      <c r="I392" s="176"/>
      <c r="J392" s="187">
        <f>BK392</f>
        <v>0</v>
      </c>
      <c r="K392" s="173"/>
      <c r="L392" s="178"/>
      <c r="M392" s="179"/>
      <c r="N392" s="180"/>
      <c r="O392" s="180"/>
      <c r="P392" s="181">
        <f>P393</f>
        <v>0</v>
      </c>
      <c r="Q392" s="180"/>
      <c r="R392" s="181">
        <f>R393</f>
        <v>0</v>
      </c>
      <c r="S392" s="180"/>
      <c r="T392" s="182">
        <f>T393</f>
        <v>0</v>
      </c>
      <c r="AR392" s="183" t="s">
        <v>154</v>
      </c>
      <c r="AT392" s="184" t="s">
        <v>75</v>
      </c>
      <c r="AU392" s="184" t="s">
        <v>84</v>
      </c>
      <c r="AY392" s="183" t="s">
        <v>121</v>
      </c>
      <c r="BK392" s="185">
        <f>BK393</f>
        <v>0</v>
      </c>
    </row>
    <row r="393" spans="1:65" s="2" customFormat="1" ht="16.5" customHeight="1">
      <c r="A393" s="35"/>
      <c r="B393" s="36"/>
      <c r="C393" s="188" t="s">
        <v>874</v>
      </c>
      <c r="D393" s="188" t="s">
        <v>123</v>
      </c>
      <c r="E393" s="189" t="s">
        <v>875</v>
      </c>
      <c r="F393" s="190" t="s">
        <v>873</v>
      </c>
      <c r="G393" s="191" t="s">
        <v>876</v>
      </c>
      <c r="H393" s="192">
        <v>1</v>
      </c>
      <c r="I393" s="193"/>
      <c r="J393" s="194">
        <f>ROUND(I393*H393,2)</f>
        <v>0</v>
      </c>
      <c r="K393" s="195"/>
      <c r="L393" s="40"/>
      <c r="M393" s="196" t="s">
        <v>1</v>
      </c>
      <c r="N393" s="197" t="s">
        <v>41</v>
      </c>
      <c r="O393" s="72"/>
      <c r="P393" s="198">
        <f>O393*H393</f>
        <v>0</v>
      </c>
      <c r="Q393" s="198">
        <v>0</v>
      </c>
      <c r="R393" s="198">
        <f>Q393*H393</f>
        <v>0</v>
      </c>
      <c r="S393" s="198">
        <v>0</v>
      </c>
      <c r="T393" s="199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00" t="s">
        <v>877</v>
      </c>
      <c r="AT393" s="200" t="s">
        <v>123</v>
      </c>
      <c r="AU393" s="200" t="s">
        <v>86</v>
      </c>
      <c r="AY393" s="18" t="s">
        <v>121</v>
      </c>
      <c r="BE393" s="201">
        <f>IF(N393="základní",J393,0)</f>
        <v>0</v>
      </c>
      <c r="BF393" s="201">
        <f>IF(N393="snížená",J393,0)</f>
        <v>0</v>
      </c>
      <c r="BG393" s="201">
        <f>IF(N393="zákl. přenesená",J393,0)</f>
        <v>0</v>
      </c>
      <c r="BH393" s="201">
        <f>IF(N393="sníž. přenesená",J393,0)</f>
        <v>0</v>
      </c>
      <c r="BI393" s="201">
        <f>IF(N393="nulová",J393,0)</f>
        <v>0</v>
      </c>
      <c r="BJ393" s="18" t="s">
        <v>84</v>
      </c>
      <c r="BK393" s="201">
        <f>ROUND(I393*H393,2)</f>
        <v>0</v>
      </c>
      <c r="BL393" s="18" t="s">
        <v>877</v>
      </c>
      <c r="BM393" s="200" t="s">
        <v>878</v>
      </c>
    </row>
    <row r="394" spans="1:65" s="12" customFormat="1" ht="22.75" customHeight="1">
      <c r="B394" s="172"/>
      <c r="C394" s="173"/>
      <c r="D394" s="174" t="s">
        <v>75</v>
      </c>
      <c r="E394" s="186" t="s">
        <v>879</v>
      </c>
      <c r="F394" s="186" t="s">
        <v>880</v>
      </c>
      <c r="G394" s="173"/>
      <c r="H394" s="173"/>
      <c r="I394" s="176"/>
      <c r="J394" s="187">
        <f>BK394</f>
        <v>0</v>
      </c>
      <c r="K394" s="173"/>
      <c r="L394" s="178"/>
      <c r="M394" s="179"/>
      <c r="N394" s="180"/>
      <c r="O394" s="180"/>
      <c r="P394" s="181">
        <f>SUM(P395:P396)</f>
        <v>0</v>
      </c>
      <c r="Q394" s="180"/>
      <c r="R394" s="181">
        <f>SUM(R395:R396)</f>
        <v>0</v>
      </c>
      <c r="S394" s="180"/>
      <c r="T394" s="182">
        <f>SUM(T395:T396)</f>
        <v>0</v>
      </c>
      <c r="AR394" s="183" t="s">
        <v>154</v>
      </c>
      <c r="AT394" s="184" t="s">
        <v>75</v>
      </c>
      <c r="AU394" s="184" t="s">
        <v>84</v>
      </c>
      <c r="AY394" s="183" t="s">
        <v>121</v>
      </c>
      <c r="BK394" s="185">
        <f>SUM(BK395:BK396)</f>
        <v>0</v>
      </c>
    </row>
    <row r="395" spans="1:65" s="2" customFormat="1" ht="16.5" customHeight="1">
      <c r="A395" s="35"/>
      <c r="B395" s="36"/>
      <c r="C395" s="188" t="s">
        <v>881</v>
      </c>
      <c r="D395" s="188" t="s">
        <v>123</v>
      </c>
      <c r="E395" s="189" t="s">
        <v>882</v>
      </c>
      <c r="F395" s="190" t="s">
        <v>883</v>
      </c>
      <c r="G395" s="191" t="s">
        <v>876</v>
      </c>
      <c r="H395" s="192">
        <v>1</v>
      </c>
      <c r="I395" s="193"/>
      <c r="J395" s="194">
        <f>ROUND(I395*H395,2)</f>
        <v>0</v>
      </c>
      <c r="K395" s="195"/>
      <c r="L395" s="40"/>
      <c r="M395" s="196" t="s">
        <v>1</v>
      </c>
      <c r="N395" s="197" t="s">
        <v>41</v>
      </c>
      <c r="O395" s="72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00" t="s">
        <v>877</v>
      </c>
      <c r="AT395" s="200" t="s">
        <v>123</v>
      </c>
      <c r="AU395" s="200" t="s">
        <v>86</v>
      </c>
      <c r="AY395" s="18" t="s">
        <v>121</v>
      </c>
      <c r="BE395" s="201">
        <f>IF(N395="základní",J395,0)</f>
        <v>0</v>
      </c>
      <c r="BF395" s="201">
        <f>IF(N395="snížená",J395,0)</f>
        <v>0</v>
      </c>
      <c r="BG395" s="201">
        <f>IF(N395="zákl. přenesená",J395,0)</f>
        <v>0</v>
      </c>
      <c r="BH395" s="201">
        <f>IF(N395="sníž. přenesená",J395,0)</f>
        <v>0</v>
      </c>
      <c r="BI395" s="201">
        <f>IF(N395="nulová",J395,0)</f>
        <v>0</v>
      </c>
      <c r="BJ395" s="18" t="s">
        <v>84</v>
      </c>
      <c r="BK395" s="201">
        <f>ROUND(I395*H395,2)</f>
        <v>0</v>
      </c>
      <c r="BL395" s="18" t="s">
        <v>877</v>
      </c>
      <c r="BM395" s="200" t="s">
        <v>884</v>
      </c>
    </row>
    <row r="396" spans="1:65" s="2" customFormat="1" ht="16.5" customHeight="1">
      <c r="A396" s="35"/>
      <c r="B396" s="36"/>
      <c r="C396" s="188" t="s">
        <v>885</v>
      </c>
      <c r="D396" s="188" t="s">
        <v>123</v>
      </c>
      <c r="E396" s="189" t="s">
        <v>886</v>
      </c>
      <c r="F396" s="190" t="s">
        <v>887</v>
      </c>
      <c r="G396" s="191" t="s">
        <v>876</v>
      </c>
      <c r="H396" s="192">
        <v>1</v>
      </c>
      <c r="I396" s="193"/>
      <c r="J396" s="194">
        <f>ROUND(I396*H396,2)</f>
        <v>0</v>
      </c>
      <c r="K396" s="195"/>
      <c r="L396" s="40"/>
      <c r="M396" s="260" t="s">
        <v>1</v>
      </c>
      <c r="N396" s="261" t="s">
        <v>41</v>
      </c>
      <c r="O396" s="262"/>
      <c r="P396" s="263">
        <f>O396*H396</f>
        <v>0</v>
      </c>
      <c r="Q396" s="263">
        <v>0</v>
      </c>
      <c r="R396" s="263">
        <f>Q396*H396</f>
        <v>0</v>
      </c>
      <c r="S396" s="263">
        <v>0</v>
      </c>
      <c r="T396" s="264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0" t="s">
        <v>877</v>
      </c>
      <c r="AT396" s="200" t="s">
        <v>123</v>
      </c>
      <c r="AU396" s="200" t="s">
        <v>86</v>
      </c>
      <c r="AY396" s="18" t="s">
        <v>121</v>
      </c>
      <c r="BE396" s="201">
        <f>IF(N396="základní",J396,0)</f>
        <v>0</v>
      </c>
      <c r="BF396" s="201">
        <f>IF(N396="snížená",J396,0)</f>
        <v>0</v>
      </c>
      <c r="BG396" s="201">
        <f>IF(N396="zákl. přenesená",J396,0)</f>
        <v>0</v>
      </c>
      <c r="BH396" s="201">
        <f>IF(N396="sníž. přenesená",J396,0)</f>
        <v>0</v>
      </c>
      <c r="BI396" s="201">
        <f>IF(N396="nulová",J396,0)</f>
        <v>0</v>
      </c>
      <c r="BJ396" s="18" t="s">
        <v>84</v>
      </c>
      <c r="BK396" s="201">
        <f>ROUND(I396*H396,2)</f>
        <v>0</v>
      </c>
      <c r="BL396" s="18" t="s">
        <v>877</v>
      </c>
      <c r="BM396" s="200" t="s">
        <v>888</v>
      </c>
    </row>
    <row r="397" spans="1:65" s="2" customFormat="1" ht="7" customHeight="1">
      <c r="A397" s="35"/>
      <c r="B397" s="55"/>
      <c r="C397" s="56"/>
      <c r="D397" s="56"/>
      <c r="E397" s="56"/>
      <c r="F397" s="56"/>
      <c r="G397" s="56"/>
      <c r="H397" s="56"/>
      <c r="I397" s="56"/>
      <c r="J397" s="56"/>
      <c r="K397" s="56"/>
      <c r="L397" s="40"/>
      <c r="M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</row>
  </sheetData>
  <sheetProtection algorithmName="SHA-512" hashValue="1m9fPZsrhj/hijoURlcBH8rgEnz6dp+12gSvDDVCkZCP9qXI3UOnbEaY8oKSibHHR2bhISEuFfXosoL7w5/QDA==" saltValue="7Iw/YG5YL14Hvw07GTeXP8LB9o+4l1PlyfHdl8IrONAH9EmzOguMeT6gMCy5CridNHTTNuU5ArqD9Tawcn2kog==" spinCount="100000" sheet="1" objects="1" scenarios="1" formatColumns="0" formatRows="0" autoFilter="0"/>
  <autoFilter ref="C139:K396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A - Bourání</vt:lpstr>
      <vt:lpstr>B - Ostatní</vt:lpstr>
      <vt:lpstr>'A - Bourání'!Názvy_tisku</vt:lpstr>
      <vt:lpstr>'B - Ostatní'!Názvy_tisku</vt:lpstr>
      <vt:lpstr>'Rekapitulace stavby'!Názvy_tisku</vt:lpstr>
      <vt:lpstr>'A - Bourání'!Oblast_tisku</vt:lpstr>
      <vt:lpstr>'B - Ostatní'!Oblast_tisku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Jandová</dc:creator>
  <cp:lastModifiedBy>Obec Roztoky</cp:lastModifiedBy>
  <dcterms:created xsi:type="dcterms:W3CDTF">2023-01-16T10:53:38Z</dcterms:created>
  <dcterms:modified xsi:type="dcterms:W3CDTF">2023-01-20T10:35:18Z</dcterms:modified>
</cp:coreProperties>
</file>