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KD Olešnice\01_DPPS\___REV 02\"/>
    </mc:Choice>
  </mc:AlternateContent>
  <xr:revisionPtr revIDLastSave="0" documentId="8_{B0BD8E32-78A1-4E65-8F8B-C7270399AF24}" xr6:coauthVersionLast="47" xr6:coauthVersionMax="47" xr10:uidLastSave="{00000000-0000-0000-0000-000000000000}"/>
  <bookViews>
    <workbookView xWindow="26955" yWindow="135" windowWidth="30255" windowHeight="31545" firstSheet="4" activeTab="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00 00.1.1. Naklady" sheetId="12" r:id="rId4"/>
    <sheet name="SO 01.4 01.4.a Pol" sheetId="13" r:id="rId5"/>
    <sheet name="SO 01.4 01.4.b Pol" sheetId="14" r:id="rId6"/>
    <sheet name="SO 01.4 01.4.c Pol" sheetId="15" r:id="rId7"/>
    <sheet name="SO 01.4 01.4.d Pol" sheetId="16" r:id="rId8"/>
    <sheet name="SO 01.4 01.4.e Pol" sheetId="17" r:id="rId9"/>
    <sheet name="SO 01.4 01.4.f Pol" sheetId="18" r:id="rId10"/>
  </sheets>
  <externalReferences>
    <externalReference r:id="rId11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00 00.1.1. Naklady'!$1:$7</definedName>
    <definedName name="_xlnm.Print_Titles" localSheetId="4">'SO 01.4 01.4.a Pol'!$1:$7</definedName>
    <definedName name="_xlnm.Print_Titles" localSheetId="5">'SO 01.4 01.4.b Pol'!$1:$7</definedName>
    <definedName name="_xlnm.Print_Titles" localSheetId="6">'SO 01.4 01.4.c Pol'!$1:$7</definedName>
    <definedName name="_xlnm.Print_Titles" localSheetId="7">'SO 01.4 01.4.d Pol'!$1:$7</definedName>
    <definedName name="_xlnm.Print_Titles" localSheetId="8">'SO 01.4 01.4.e Pol'!$1:$7</definedName>
    <definedName name="_xlnm.Print_Titles" localSheetId="9">'SO 01.4 01.4.f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00 00.1.1. Naklady'!$A$1:$Y$33</definedName>
    <definedName name="_xlnm.Print_Area" localSheetId="4">'SO 01.4 01.4.a Pol'!$A$1:$Y$342</definedName>
    <definedName name="_xlnm.Print_Area" localSheetId="5">'SO 01.4 01.4.b Pol'!$A$1:$Y$108</definedName>
    <definedName name="_xlnm.Print_Area" localSheetId="6">'SO 01.4 01.4.c Pol'!$A$1:$Y$178</definedName>
    <definedName name="_xlnm.Print_Area" localSheetId="7">'SO 01.4 01.4.d Pol'!$A$1:$Y$13</definedName>
    <definedName name="_xlnm.Print_Area" localSheetId="8">'SO 01.4 01.4.e Pol'!$A$1:$Y$223</definedName>
    <definedName name="_xlnm.Print_Area" localSheetId="9">'SO 01.4 01.4.f Pol'!$A$1:$Y$46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139" i="13" l="1"/>
  <c r="Q139" i="13"/>
  <c r="O139" i="13"/>
  <c r="K139" i="13"/>
  <c r="I139" i="13"/>
  <c r="G139" i="13"/>
  <c r="M139" i="13" s="1"/>
  <c r="BA20" i="18"/>
  <c r="O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2" i="18"/>
  <c r="G8" i="18" s="1"/>
  <c r="I12" i="18"/>
  <c r="K12" i="18"/>
  <c r="M12" i="18"/>
  <c r="O12" i="18"/>
  <c r="Q12" i="18"/>
  <c r="V12" i="18"/>
  <c r="G15" i="18"/>
  <c r="M15" i="18" s="1"/>
  <c r="I15" i="18"/>
  <c r="K15" i="18"/>
  <c r="O15" i="18"/>
  <c r="Q15" i="18"/>
  <c r="V15" i="18"/>
  <c r="G18" i="18"/>
  <c r="O18" i="18"/>
  <c r="G19" i="18"/>
  <c r="M19" i="18" s="1"/>
  <c r="M18" i="18" s="1"/>
  <c r="I19" i="18"/>
  <c r="I18" i="18" s="1"/>
  <c r="K19" i="18"/>
  <c r="K18" i="18" s="1"/>
  <c r="O19" i="18"/>
  <c r="Q19" i="18"/>
  <c r="Q18" i="18" s="1"/>
  <c r="V19" i="18"/>
  <c r="V18" i="18" s="1"/>
  <c r="K23" i="18"/>
  <c r="V23" i="18"/>
  <c r="G24" i="18"/>
  <c r="M24" i="18" s="1"/>
  <c r="I24" i="18"/>
  <c r="I23" i="18" s="1"/>
  <c r="K24" i="18"/>
  <c r="O24" i="18"/>
  <c r="Q24" i="18"/>
  <c r="Q23" i="18" s="1"/>
  <c r="V24" i="18"/>
  <c r="G29" i="18"/>
  <c r="M29" i="18" s="1"/>
  <c r="I29" i="18"/>
  <c r="K29" i="18"/>
  <c r="O29" i="18"/>
  <c r="O23" i="18" s="1"/>
  <c r="Q29" i="18"/>
  <c r="V29" i="18"/>
  <c r="G33" i="18"/>
  <c r="M33" i="18" s="1"/>
  <c r="I33" i="18"/>
  <c r="K33" i="18"/>
  <c r="K32" i="18" s="1"/>
  <c r="O33" i="18"/>
  <c r="Q33" i="18"/>
  <c r="V33" i="18"/>
  <c r="V32" i="18" s="1"/>
  <c r="G36" i="18"/>
  <c r="M36" i="18" s="1"/>
  <c r="I36" i="18"/>
  <c r="K36" i="18"/>
  <c r="O36" i="18"/>
  <c r="Q36" i="18"/>
  <c r="V36" i="18"/>
  <c r="G39" i="18"/>
  <c r="I39" i="18"/>
  <c r="K39" i="18"/>
  <c r="O39" i="18"/>
  <c r="O32" i="18" s="1"/>
  <c r="Q39" i="18"/>
  <c r="V39" i="18"/>
  <c r="G42" i="18"/>
  <c r="M42" i="18" s="1"/>
  <c r="I42" i="18"/>
  <c r="I32" i="18" s="1"/>
  <c r="K42" i="18"/>
  <c r="O42" i="18"/>
  <c r="Q42" i="18"/>
  <c r="Q32" i="18" s="1"/>
  <c r="V42" i="18"/>
  <c r="AE45" i="18"/>
  <c r="F49" i="1" s="1"/>
  <c r="BA218" i="17"/>
  <c r="BA10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4" i="17"/>
  <c r="M14" i="17" s="1"/>
  <c r="I14" i="17"/>
  <c r="K14" i="17"/>
  <c r="O14" i="17"/>
  <c r="Q14" i="17"/>
  <c r="V14" i="17"/>
  <c r="G16" i="17"/>
  <c r="I16" i="17"/>
  <c r="K16" i="17"/>
  <c r="K13" i="17" s="1"/>
  <c r="O16" i="17"/>
  <c r="O13" i="17" s="1"/>
  <c r="Q16" i="17"/>
  <c r="V16" i="17"/>
  <c r="G20" i="17"/>
  <c r="I20" i="17"/>
  <c r="K20" i="17"/>
  <c r="O20" i="17"/>
  <c r="Q20" i="17"/>
  <c r="V20" i="17"/>
  <c r="G23" i="17"/>
  <c r="M23" i="17" s="1"/>
  <c r="I23" i="17"/>
  <c r="K23" i="17"/>
  <c r="O23" i="17"/>
  <c r="Q23" i="17"/>
  <c r="V23" i="17"/>
  <c r="G27" i="17"/>
  <c r="M27" i="17" s="1"/>
  <c r="I27" i="17"/>
  <c r="K27" i="17"/>
  <c r="O27" i="17"/>
  <c r="Q27" i="17"/>
  <c r="V27" i="17"/>
  <c r="G54" i="17"/>
  <c r="M54" i="17" s="1"/>
  <c r="I54" i="17"/>
  <c r="K54" i="17"/>
  <c r="O54" i="17"/>
  <c r="Q54" i="17"/>
  <c r="V54" i="17"/>
  <c r="G71" i="17"/>
  <c r="M71" i="17" s="1"/>
  <c r="I71" i="17"/>
  <c r="K71" i="17"/>
  <c r="O71" i="17"/>
  <c r="Q71" i="17"/>
  <c r="V71" i="17"/>
  <c r="G86" i="17"/>
  <c r="M86" i="17" s="1"/>
  <c r="I86" i="17"/>
  <c r="K86" i="17"/>
  <c r="O86" i="17"/>
  <c r="Q86" i="17"/>
  <c r="V86" i="17"/>
  <c r="G89" i="17"/>
  <c r="M89" i="17" s="1"/>
  <c r="I89" i="17"/>
  <c r="K89" i="17"/>
  <c r="O89" i="17"/>
  <c r="Q89" i="17"/>
  <c r="V89" i="17"/>
  <c r="G92" i="17"/>
  <c r="M92" i="17" s="1"/>
  <c r="I92" i="17"/>
  <c r="K92" i="17"/>
  <c r="O92" i="17"/>
  <c r="Q92" i="17"/>
  <c r="V92" i="17"/>
  <c r="G96" i="17"/>
  <c r="M96" i="17" s="1"/>
  <c r="I96" i="17"/>
  <c r="K96" i="17"/>
  <c r="O96" i="17"/>
  <c r="Q96" i="17"/>
  <c r="V96" i="17"/>
  <c r="G103" i="17"/>
  <c r="M103" i="17" s="1"/>
  <c r="I103" i="17"/>
  <c r="K103" i="17"/>
  <c r="O103" i="17"/>
  <c r="Q103" i="17"/>
  <c r="V103" i="17"/>
  <c r="G106" i="17"/>
  <c r="M106" i="17" s="1"/>
  <c r="I106" i="17"/>
  <c r="K106" i="17"/>
  <c r="O106" i="17"/>
  <c r="Q106" i="17"/>
  <c r="V106" i="17"/>
  <c r="G109" i="17"/>
  <c r="M109" i="17" s="1"/>
  <c r="I109" i="17"/>
  <c r="K109" i="17"/>
  <c r="O109" i="17"/>
  <c r="Q109" i="17"/>
  <c r="V109" i="17"/>
  <c r="I119" i="17"/>
  <c r="G120" i="17"/>
  <c r="M120" i="17" s="1"/>
  <c r="M119" i="17" s="1"/>
  <c r="I120" i="17"/>
  <c r="K120" i="17"/>
  <c r="K119" i="17" s="1"/>
  <c r="O120" i="17"/>
  <c r="O119" i="17" s="1"/>
  <c r="Q120" i="17"/>
  <c r="Q119" i="17" s="1"/>
  <c r="V120" i="17"/>
  <c r="V119" i="17" s="1"/>
  <c r="G129" i="17"/>
  <c r="G128" i="17" s="1"/>
  <c r="I129" i="17"/>
  <c r="I128" i="17" s="1"/>
  <c r="K129" i="17"/>
  <c r="K128" i="17" s="1"/>
  <c r="O129" i="17"/>
  <c r="O128" i="17" s="1"/>
  <c r="Q129" i="17"/>
  <c r="Q128" i="17" s="1"/>
  <c r="V129" i="17"/>
  <c r="V128" i="17" s="1"/>
  <c r="G140" i="17"/>
  <c r="M140" i="17" s="1"/>
  <c r="I140" i="17"/>
  <c r="K140" i="17"/>
  <c r="O140" i="17"/>
  <c r="Q140" i="17"/>
  <c r="V140" i="17"/>
  <c r="G144" i="17"/>
  <c r="M144" i="17" s="1"/>
  <c r="I144" i="17"/>
  <c r="K144" i="17"/>
  <c r="O144" i="17"/>
  <c r="Q144" i="17"/>
  <c r="Q139" i="17" s="1"/>
  <c r="V144" i="17"/>
  <c r="G148" i="17"/>
  <c r="M148" i="17" s="1"/>
  <c r="I148" i="17"/>
  <c r="K148" i="17"/>
  <c r="O148" i="17"/>
  <c r="Q148" i="17"/>
  <c r="V148" i="17"/>
  <c r="G151" i="17"/>
  <c r="M151" i="17" s="1"/>
  <c r="I151" i="17"/>
  <c r="K151" i="17"/>
  <c r="O151" i="17"/>
  <c r="Q151" i="17"/>
  <c r="V151" i="17"/>
  <c r="G154" i="17"/>
  <c r="M154" i="17" s="1"/>
  <c r="I154" i="17"/>
  <c r="K154" i="17"/>
  <c r="O154" i="17"/>
  <c r="Q154" i="17"/>
  <c r="V154" i="17"/>
  <c r="G157" i="17"/>
  <c r="I157" i="17"/>
  <c r="K157" i="17"/>
  <c r="O157" i="17"/>
  <c r="Q157" i="17"/>
  <c r="V157" i="17"/>
  <c r="G161" i="17"/>
  <c r="M161" i="17" s="1"/>
  <c r="I161" i="17"/>
  <c r="K161" i="17"/>
  <c r="O161" i="17"/>
  <c r="Q161" i="17"/>
  <c r="V161" i="17"/>
  <c r="G165" i="17"/>
  <c r="M165" i="17" s="1"/>
  <c r="I165" i="17"/>
  <c r="K165" i="17"/>
  <c r="O165" i="17"/>
  <c r="Q165" i="17"/>
  <c r="V165" i="17"/>
  <c r="G169" i="17"/>
  <c r="M169" i="17" s="1"/>
  <c r="I169" i="17"/>
  <c r="K169" i="17"/>
  <c r="O169" i="17"/>
  <c r="Q169" i="17"/>
  <c r="V169" i="17"/>
  <c r="G172" i="17"/>
  <c r="M172" i="17" s="1"/>
  <c r="I172" i="17"/>
  <c r="K172" i="17"/>
  <c r="O172" i="17"/>
  <c r="Q172" i="17"/>
  <c r="V172" i="17"/>
  <c r="G176" i="17"/>
  <c r="M176" i="17" s="1"/>
  <c r="I176" i="17"/>
  <c r="K176" i="17"/>
  <c r="O176" i="17"/>
  <c r="Q176" i="17"/>
  <c r="V176" i="17"/>
  <c r="G179" i="17"/>
  <c r="M179" i="17" s="1"/>
  <c r="I179" i="17"/>
  <c r="K179" i="17"/>
  <c r="O179" i="17"/>
  <c r="Q179" i="17"/>
  <c r="V179" i="17"/>
  <c r="G182" i="17"/>
  <c r="M182" i="17" s="1"/>
  <c r="I182" i="17"/>
  <c r="K182" i="17"/>
  <c r="O182" i="17"/>
  <c r="Q182" i="17"/>
  <c r="V182" i="17"/>
  <c r="G185" i="17"/>
  <c r="M185" i="17" s="1"/>
  <c r="I185" i="17"/>
  <c r="K185" i="17"/>
  <c r="O185" i="17"/>
  <c r="Q185" i="17"/>
  <c r="V185" i="17"/>
  <c r="G188" i="17"/>
  <c r="M188" i="17" s="1"/>
  <c r="I188" i="17"/>
  <c r="K188" i="17"/>
  <c r="O188" i="17"/>
  <c r="Q188" i="17"/>
  <c r="V188" i="17"/>
  <c r="G191" i="17"/>
  <c r="M191" i="17" s="1"/>
  <c r="I191" i="17"/>
  <c r="K191" i="17"/>
  <c r="O191" i="17"/>
  <c r="Q191" i="17"/>
  <c r="V191" i="17"/>
  <c r="G197" i="17"/>
  <c r="M197" i="17" s="1"/>
  <c r="I197" i="17"/>
  <c r="K197" i="17"/>
  <c r="O197" i="17"/>
  <c r="Q197" i="17"/>
  <c r="V197" i="17"/>
  <c r="G201" i="17"/>
  <c r="M201" i="17" s="1"/>
  <c r="I201" i="17"/>
  <c r="K201" i="17"/>
  <c r="O201" i="17"/>
  <c r="Q201" i="17"/>
  <c r="V201" i="17"/>
  <c r="G204" i="17"/>
  <c r="M204" i="17" s="1"/>
  <c r="I204" i="17"/>
  <c r="K204" i="17"/>
  <c r="O204" i="17"/>
  <c r="Q204" i="17"/>
  <c r="V204" i="17"/>
  <c r="G206" i="17"/>
  <c r="M206" i="17" s="1"/>
  <c r="I206" i="17"/>
  <c r="K206" i="17"/>
  <c r="O206" i="17"/>
  <c r="Q206" i="17"/>
  <c r="V206" i="17"/>
  <c r="G208" i="17"/>
  <c r="M208" i="17" s="1"/>
  <c r="I208" i="17"/>
  <c r="K208" i="17"/>
  <c r="O208" i="17"/>
  <c r="Q208" i="17"/>
  <c r="V208" i="17"/>
  <c r="G210" i="17"/>
  <c r="M210" i="17" s="1"/>
  <c r="I210" i="17"/>
  <c r="K210" i="17"/>
  <c r="O210" i="17"/>
  <c r="Q210" i="17"/>
  <c r="V210" i="17"/>
  <c r="G212" i="17"/>
  <c r="M212" i="17" s="1"/>
  <c r="I212" i="17"/>
  <c r="K212" i="17"/>
  <c r="O212" i="17"/>
  <c r="Q212" i="17"/>
  <c r="V212" i="17"/>
  <c r="G214" i="17"/>
  <c r="M214" i="17" s="1"/>
  <c r="I214" i="17"/>
  <c r="K214" i="17"/>
  <c r="O214" i="17"/>
  <c r="Q214" i="17"/>
  <c r="V214" i="17"/>
  <c r="AE222" i="17"/>
  <c r="F48" i="1" s="1"/>
  <c r="G9" i="16"/>
  <c r="M9" i="16" s="1"/>
  <c r="I9" i="16"/>
  <c r="I8" i="16" s="1"/>
  <c r="K9" i="16"/>
  <c r="K8" i="16" s="1"/>
  <c r="O9" i="16"/>
  <c r="Q9" i="16"/>
  <c r="V9" i="16"/>
  <c r="V8" i="16" s="1"/>
  <c r="O8" i="16"/>
  <c r="AE12" i="16"/>
  <c r="F47" i="1" s="1"/>
  <c r="BA162" i="15"/>
  <c r="BA137" i="15"/>
  <c r="BA133" i="15"/>
  <c r="BA31" i="15"/>
  <c r="BA2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3" i="15"/>
  <c r="M13" i="15" s="1"/>
  <c r="I13" i="15"/>
  <c r="K13" i="15"/>
  <c r="O13" i="15"/>
  <c r="Q13" i="15"/>
  <c r="V13" i="15"/>
  <c r="G17" i="15"/>
  <c r="M17" i="15" s="1"/>
  <c r="I17" i="15"/>
  <c r="K17" i="15"/>
  <c r="O17" i="15"/>
  <c r="Q17" i="15"/>
  <c r="V17" i="15"/>
  <c r="G21" i="15"/>
  <c r="M21" i="15" s="1"/>
  <c r="I21" i="15"/>
  <c r="K21" i="15"/>
  <c r="O21" i="15"/>
  <c r="O8" i="15" s="1"/>
  <c r="Q21" i="15"/>
  <c r="V21" i="15"/>
  <c r="G24" i="15"/>
  <c r="I24" i="15"/>
  <c r="O24" i="15"/>
  <c r="Q24" i="15"/>
  <c r="G25" i="15"/>
  <c r="M25" i="15" s="1"/>
  <c r="M24" i="15" s="1"/>
  <c r="I25" i="15"/>
  <c r="K25" i="15"/>
  <c r="K24" i="15" s="1"/>
  <c r="O25" i="15"/>
  <c r="Q25" i="15"/>
  <c r="V25" i="15"/>
  <c r="V24" i="15" s="1"/>
  <c r="K29" i="15"/>
  <c r="V29" i="15"/>
  <c r="G30" i="15"/>
  <c r="M30" i="15" s="1"/>
  <c r="M29" i="15" s="1"/>
  <c r="I30" i="15"/>
  <c r="I29" i="15" s="1"/>
  <c r="K30" i="15"/>
  <c r="O30" i="15"/>
  <c r="O29" i="15" s="1"/>
  <c r="Q30" i="15"/>
  <c r="Q29" i="15" s="1"/>
  <c r="V30" i="15"/>
  <c r="O34" i="15"/>
  <c r="G35" i="15"/>
  <c r="M35" i="15" s="1"/>
  <c r="I35" i="15"/>
  <c r="I34" i="15" s="1"/>
  <c r="K35" i="15"/>
  <c r="K34" i="15" s="1"/>
  <c r="O35" i="15"/>
  <c r="Q35" i="15"/>
  <c r="Q34" i="15" s="1"/>
  <c r="V35" i="15"/>
  <c r="V34" i="15" s="1"/>
  <c r="G39" i="15"/>
  <c r="M39" i="15" s="1"/>
  <c r="I39" i="15"/>
  <c r="K39" i="15"/>
  <c r="O39" i="15"/>
  <c r="Q39" i="15"/>
  <c r="V39" i="15"/>
  <c r="G45" i="15"/>
  <c r="I45" i="15"/>
  <c r="I44" i="15" s="1"/>
  <c r="K45" i="15"/>
  <c r="K44" i="15" s="1"/>
  <c r="O45" i="15"/>
  <c r="O44" i="15" s="1"/>
  <c r="Q45" i="15"/>
  <c r="Q44" i="15" s="1"/>
  <c r="V45" i="15"/>
  <c r="V44" i="15" s="1"/>
  <c r="G48" i="15"/>
  <c r="I48" i="15"/>
  <c r="K48" i="15"/>
  <c r="M48" i="15"/>
  <c r="O48" i="15"/>
  <c r="Q48" i="15"/>
  <c r="V48" i="15"/>
  <c r="G51" i="15"/>
  <c r="M51" i="15" s="1"/>
  <c r="I51" i="15"/>
  <c r="K51" i="15"/>
  <c r="O51" i="15"/>
  <c r="Q51" i="15"/>
  <c r="V51" i="15"/>
  <c r="G54" i="15"/>
  <c r="M54" i="15" s="1"/>
  <c r="I54" i="15"/>
  <c r="K54" i="15"/>
  <c r="O54" i="15"/>
  <c r="Q54" i="15"/>
  <c r="V54" i="15"/>
  <c r="O57" i="15"/>
  <c r="G58" i="15"/>
  <c r="M58" i="15" s="1"/>
  <c r="I58" i="15"/>
  <c r="I57" i="15" s="1"/>
  <c r="K58" i="15"/>
  <c r="K57" i="15" s="1"/>
  <c r="O58" i="15"/>
  <c r="Q58" i="15"/>
  <c r="Q57" i="15" s="1"/>
  <c r="V58" i="15"/>
  <c r="V57" i="15" s="1"/>
  <c r="G63" i="15"/>
  <c r="M63" i="15" s="1"/>
  <c r="I63" i="15"/>
  <c r="K63" i="15"/>
  <c r="O63" i="15"/>
  <c r="Q63" i="15"/>
  <c r="V63" i="15"/>
  <c r="G65" i="15"/>
  <c r="M65" i="15" s="1"/>
  <c r="I65" i="15"/>
  <c r="K65" i="15"/>
  <c r="O65" i="15"/>
  <c r="Q65" i="15"/>
  <c r="V65" i="15"/>
  <c r="G68" i="15"/>
  <c r="M68" i="15" s="1"/>
  <c r="I68" i="15"/>
  <c r="I67" i="15" s="1"/>
  <c r="K68" i="15"/>
  <c r="K67" i="15" s="1"/>
  <c r="O68" i="15"/>
  <c r="Q68" i="15"/>
  <c r="Q67" i="15" s="1"/>
  <c r="V68" i="15"/>
  <c r="V67" i="15" s="1"/>
  <c r="G71" i="15"/>
  <c r="I71" i="15"/>
  <c r="K71" i="15"/>
  <c r="M71" i="15"/>
  <c r="O71" i="15"/>
  <c r="Q71" i="15"/>
  <c r="V71" i="15"/>
  <c r="G74" i="15"/>
  <c r="M74" i="15" s="1"/>
  <c r="I74" i="15"/>
  <c r="K74" i="15"/>
  <c r="O74" i="15"/>
  <c r="Q74" i="15"/>
  <c r="V74" i="15"/>
  <c r="G77" i="15"/>
  <c r="I77" i="15"/>
  <c r="K77" i="15"/>
  <c r="O77" i="15"/>
  <c r="O67" i="15" s="1"/>
  <c r="Q77" i="15"/>
  <c r="V77" i="15"/>
  <c r="I79" i="15"/>
  <c r="Q79" i="15"/>
  <c r="G80" i="15"/>
  <c r="G79" i="15" s="1"/>
  <c r="I80" i="15"/>
  <c r="K80" i="15"/>
  <c r="K79" i="15" s="1"/>
  <c r="O80" i="15"/>
  <c r="O79" i="15" s="1"/>
  <c r="Q80" i="15"/>
  <c r="V80" i="15"/>
  <c r="V79" i="15" s="1"/>
  <c r="G83" i="15"/>
  <c r="M83" i="15" s="1"/>
  <c r="I83" i="15"/>
  <c r="K83" i="15"/>
  <c r="O83" i="15"/>
  <c r="Q83" i="15"/>
  <c r="V83" i="15"/>
  <c r="O87" i="15"/>
  <c r="G88" i="15"/>
  <c r="G87" i="15" s="1"/>
  <c r="I88" i="15"/>
  <c r="I87" i="15" s="1"/>
  <c r="K88" i="15"/>
  <c r="K87" i="15" s="1"/>
  <c r="O88" i="15"/>
  <c r="Q88" i="15"/>
  <c r="Q87" i="15" s="1"/>
  <c r="V88" i="15"/>
  <c r="V87" i="15" s="1"/>
  <c r="G92" i="15"/>
  <c r="I92" i="15"/>
  <c r="K92" i="15"/>
  <c r="M92" i="15"/>
  <c r="O92" i="15"/>
  <c r="Q92" i="15"/>
  <c r="V92" i="15"/>
  <c r="G97" i="15"/>
  <c r="G96" i="15" s="1"/>
  <c r="I97" i="15"/>
  <c r="I96" i="15" s="1"/>
  <c r="K97" i="15"/>
  <c r="K96" i="15" s="1"/>
  <c r="O97" i="15"/>
  <c r="O96" i="15" s="1"/>
  <c r="Q97" i="15"/>
  <c r="Q96" i="15" s="1"/>
  <c r="V97" i="15"/>
  <c r="V96" i="15" s="1"/>
  <c r="I100" i="15"/>
  <c r="Q100" i="15"/>
  <c r="G101" i="15"/>
  <c r="M101" i="15" s="1"/>
  <c r="I101" i="15"/>
  <c r="K101" i="15"/>
  <c r="K100" i="15" s="1"/>
  <c r="O101" i="15"/>
  <c r="O100" i="15" s="1"/>
  <c r="Q101" i="15"/>
  <c r="V101" i="15"/>
  <c r="V100" i="15" s="1"/>
  <c r="G105" i="15"/>
  <c r="I105" i="15"/>
  <c r="K105" i="15"/>
  <c r="M105" i="15"/>
  <c r="O105" i="15"/>
  <c r="Q105" i="15"/>
  <c r="V105" i="15"/>
  <c r="G109" i="15"/>
  <c r="M109" i="15" s="1"/>
  <c r="I109" i="15"/>
  <c r="K109" i="15"/>
  <c r="O109" i="15"/>
  <c r="Q109" i="15"/>
  <c r="V109" i="15"/>
  <c r="G114" i="15"/>
  <c r="M114" i="15" s="1"/>
  <c r="I114" i="15"/>
  <c r="K114" i="15"/>
  <c r="K113" i="15" s="1"/>
  <c r="O114" i="15"/>
  <c r="O113" i="15" s="1"/>
  <c r="Q114" i="15"/>
  <c r="V114" i="15"/>
  <c r="V113" i="15" s="1"/>
  <c r="G116" i="15"/>
  <c r="I116" i="15"/>
  <c r="K116" i="15"/>
  <c r="M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I113" i="15" s="1"/>
  <c r="K120" i="15"/>
  <c r="O120" i="15"/>
  <c r="Q120" i="15"/>
  <c r="Q113" i="15" s="1"/>
  <c r="V120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I126" i="15"/>
  <c r="K126" i="15"/>
  <c r="O126" i="15"/>
  <c r="Q126" i="15"/>
  <c r="V126" i="15"/>
  <c r="G128" i="15"/>
  <c r="M128" i="15" s="1"/>
  <c r="I128" i="15"/>
  <c r="K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I132" i="15"/>
  <c r="K132" i="15"/>
  <c r="M132" i="15"/>
  <c r="O132" i="15"/>
  <c r="Q132" i="15"/>
  <c r="V132" i="15"/>
  <c r="G136" i="15"/>
  <c r="M136" i="15" s="1"/>
  <c r="I136" i="15"/>
  <c r="K136" i="15"/>
  <c r="O136" i="15"/>
  <c r="Q136" i="15"/>
  <c r="V136" i="15"/>
  <c r="G140" i="15"/>
  <c r="M140" i="15" s="1"/>
  <c r="I140" i="15"/>
  <c r="K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M148" i="15" s="1"/>
  <c r="I148" i="15"/>
  <c r="K148" i="15"/>
  <c r="O148" i="15"/>
  <c r="Q148" i="15"/>
  <c r="V148" i="15"/>
  <c r="G150" i="15"/>
  <c r="M150" i="15" s="1"/>
  <c r="I150" i="15"/>
  <c r="K150" i="15"/>
  <c r="O150" i="15"/>
  <c r="Q150" i="15"/>
  <c r="V150" i="15"/>
  <c r="G152" i="15"/>
  <c r="I152" i="15"/>
  <c r="K152" i="15"/>
  <c r="M152" i="15"/>
  <c r="O152" i="15"/>
  <c r="Q152" i="15"/>
  <c r="V152" i="15"/>
  <c r="G154" i="15"/>
  <c r="M154" i="15" s="1"/>
  <c r="I154" i="15"/>
  <c r="K154" i="15"/>
  <c r="O154" i="15"/>
  <c r="Q154" i="15"/>
  <c r="V154" i="15"/>
  <c r="G158" i="15"/>
  <c r="M158" i="15" s="1"/>
  <c r="I158" i="15"/>
  <c r="K158" i="15"/>
  <c r="O158" i="15"/>
  <c r="Q158" i="15"/>
  <c r="V158" i="15"/>
  <c r="G165" i="15"/>
  <c r="M165" i="15" s="1"/>
  <c r="I165" i="15"/>
  <c r="K165" i="15"/>
  <c r="O165" i="15"/>
  <c r="Q165" i="15"/>
  <c r="V165" i="15"/>
  <c r="G167" i="15"/>
  <c r="M167" i="15" s="1"/>
  <c r="I167" i="15"/>
  <c r="K167" i="15"/>
  <c r="O167" i="15"/>
  <c r="Q167" i="15"/>
  <c r="V167" i="15"/>
  <c r="G169" i="15"/>
  <c r="M169" i="15" s="1"/>
  <c r="I169" i="15"/>
  <c r="K169" i="15"/>
  <c r="O169" i="15"/>
  <c r="Q169" i="15"/>
  <c r="V169" i="15"/>
  <c r="G171" i="15"/>
  <c r="M171" i="15" s="1"/>
  <c r="I171" i="15"/>
  <c r="K171" i="15"/>
  <c r="O171" i="15"/>
  <c r="Q171" i="15"/>
  <c r="V171" i="15"/>
  <c r="G174" i="15"/>
  <c r="M174" i="15" s="1"/>
  <c r="I174" i="15"/>
  <c r="K174" i="15"/>
  <c r="O174" i="15"/>
  <c r="Q174" i="15"/>
  <c r="V174" i="15"/>
  <c r="AE177" i="15"/>
  <c r="F46" i="1" s="1"/>
  <c r="BA39" i="14"/>
  <c r="BA10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6" i="14"/>
  <c r="I16" i="14"/>
  <c r="I15" i="14" s="1"/>
  <c r="K16" i="14"/>
  <c r="M16" i="14"/>
  <c r="O16" i="14"/>
  <c r="Q16" i="14"/>
  <c r="Q15" i="14" s="1"/>
  <c r="V16" i="14"/>
  <c r="G20" i="14"/>
  <c r="G15" i="14" s="1"/>
  <c r="I20" i="14"/>
  <c r="K20" i="14"/>
  <c r="K15" i="14" s="1"/>
  <c r="O20" i="14"/>
  <c r="O15" i="14" s="1"/>
  <c r="Q20" i="14"/>
  <c r="V20" i="14"/>
  <c r="V15" i="14" s="1"/>
  <c r="G23" i="14"/>
  <c r="I23" i="14"/>
  <c r="K23" i="14"/>
  <c r="M23" i="14"/>
  <c r="O23" i="14"/>
  <c r="Q23" i="14"/>
  <c r="V23" i="14"/>
  <c r="G27" i="14"/>
  <c r="M27" i="14" s="1"/>
  <c r="I27" i="14"/>
  <c r="K27" i="14"/>
  <c r="O27" i="14"/>
  <c r="Q27" i="14"/>
  <c r="V27" i="14"/>
  <c r="G30" i="14"/>
  <c r="M30" i="14" s="1"/>
  <c r="I30" i="14"/>
  <c r="K30" i="14"/>
  <c r="O30" i="14"/>
  <c r="Q30" i="14"/>
  <c r="V30" i="14"/>
  <c r="G34" i="14"/>
  <c r="M34" i="14" s="1"/>
  <c r="I34" i="14"/>
  <c r="K34" i="14"/>
  <c r="O34" i="14"/>
  <c r="Q34" i="14"/>
  <c r="V34" i="14"/>
  <c r="I37" i="14"/>
  <c r="Q37" i="14"/>
  <c r="G38" i="14"/>
  <c r="G37" i="14" s="1"/>
  <c r="I38" i="14"/>
  <c r="K38" i="14"/>
  <c r="K37" i="14" s="1"/>
  <c r="O38" i="14"/>
  <c r="O37" i="14" s="1"/>
  <c r="Q38" i="14"/>
  <c r="V38" i="14"/>
  <c r="V37" i="14" s="1"/>
  <c r="I44" i="14"/>
  <c r="Q44" i="14"/>
  <c r="G45" i="14"/>
  <c r="M45" i="14" s="1"/>
  <c r="M44" i="14" s="1"/>
  <c r="I45" i="14"/>
  <c r="K45" i="14"/>
  <c r="K44" i="14" s="1"/>
  <c r="O45" i="14"/>
  <c r="O44" i="14" s="1"/>
  <c r="Q45" i="14"/>
  <c r="V45" i="14"/>
  <c r="V44" i="14" s="1"/>
  <c r="I51" i="14"/>
  <c r="Q51" i="14"/>
  <c r="G52" i="14"/>
  <c r="G51" i="14" s="1"/>
  <c r="I52" i="14"/>
  <c r="K52" i="14"/>
  <c r="K51" i="14" s="1"/>
  <c r="O52" i="14"/>
  <c r="O51" i="14" s="1"/>
  <c r="Q52" i="14"/>
  <c r="V52" i="14"/>
  <c r="V51" i="14" s="1"/>
  <c r="I55" i="14"/>
  <c r="Q55" i="14"/>
  <c r="G56" i="14"/>
  <c r="M56" i="14" s="1"/>
  <c r="M55" i="14" s="1"/>
  <c r="I56" i="14"/>
  <c r="K56" i="14"/>
  <c r="K55" i="14" s="1"/>
  <c r="O56" i="14"/>
  <c r="O55" i="14" s="1"/>
  <c r="Q56" i="14"/>
  <c r="V56" i="14"/>
  <c r="V55" i="14" s="1"/>
  <c r="G59" i="14"/>
  <c r="G58" i="14" s="1"/>
  <c r="I59" i="14"/>
  <c r="K59" i="14"/>
  <c r="K58" i="14" s="1"/>
  <c r="O59" i="14"/>
  <c r="O58" i="14" s="1"/>
  <c r="Q59" i="14"/>
  <c r="V59" i="14"/>
  <c r="V58" i="14" s="1"/>
  <c r="G62" i="14"/>
  <c r="M62" i="14" s="1"/>
  <c r="I62" i="14"/>
  <c r="I58" i="14" s="1"/>
  <c r="K62" i="14"/>
  <c r="O62" i="14"/>
  <c r="Q62" i="14"/>
  <c r="Q58" i="14" s="1"/>
  <c r="V62" i="14"/>
  <c r="G70" i="14"/>
  <c r="M70" i="14" s="1"/>
  <c r="I70" i="14"/>
  <c r="K70" i="14"/>
  <c r="O70" i="14"/>
  <c r="Q70" i="14"/>
  <c r="V70" i="14"/>
  <c r="G76" i="14"/>
  <c r="M76" i="14" s="1"/>
  <c r="I76" i="14"/>
  <c r="K76" i="14"/>
  <c r="O76" i="14"/>
  <c r="Q76" i="14"/>
  <c r="V76" i="14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92" i="14"/>
  <c r="O92" i="14"/>
  <c r="G93" i="14"/>
  <c r="I93" i="14"/>
  <c r="I92" i="14" s="1"/>
  <c r="K93" i="14"/>
  <c r="M93" i="14"/>
  <c r="O93" i="14"/>
  <c r="Q93" i="14"/>
  <c r="Q92" i="14" s="1"/>
  <c r="V93" i="14"/>
  <c r="G95" i="14"/>
  <c r="M95" i="14" s="1"/>
  <c r="I95" i="14"/>
  <c r="K95" i="14"/>
  <c r="K92" i="14" s="1"/>
  <c r="O95" i="14"/>
  <c r="Q95" i="14"/>
  <c r="V95" i="14"/>
  <c r="V92" i="14" s="1"/>
  <c r="I97" i="14"/>
  <c r="Q97" i="14"/>
  <c r="G98" i="14"/>
  <c r="M98" i="14" s="1"/>
  <c r="M97" i="14" s="1"/>
  <c r="I98" i="14"/>
  <c r="K98" i="14"/>
  <c r="K97" i="14" s="1"/>
  <c r="O98" i="14"/>
  <c r="O97" i="14" s="1"/>
  <c r="Q98" i="14"/>
  <c r="V98" i="14"/>
  <c r="V97" i="14" s="1"/>
  <c r="I101" i="14"/>
  <c r="Q101" i="14"/>
  <c r="G102" i="14"/>
  <c r="G101" i="14" s="1"/>
  <c r="I102" i="14"/>
  <c r="K102" i="14"/>
  <c r="K101" i="14" s="1"/>
  <c r="O102" i="14"/>
  <c r="O101" i="14" s="1"/>
  <c r="Q102" i="14"/>
  <c r="V102" i="14"/>
  <c r="V101" i="14" s="1"/>
  <c r="G104" i="14"/>
  <c r="M104" i="14" s="1"/>
  <c r="I104" i="14"/>
  <c r="K104" i="14"/>
  <c r="O104" i="14"/>
  <c r="Q104" i="14"/>
  <c r="V104" i="14"/>
  <c r="AE107" i="14"/>
  <c r="F45" i="1" s="1"/>
  <c r="BA304" i="13"/>
  <c r="BA125" i="13"/>
  <c r="BA124" i="13"/>
  <c r="BA81" i="13"/>
  <c r="BA80" i="13"/>
  <c r="BA79" i="13"/>
  <c r="BA69" i="13"/>
  <c r="BA40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5" i="13"/>
  <c r="M15" i="13" s="1"/>
  <c r="I15" i="13"/>
  <c r="K15" i="13"/>
  <c r="O15" i="13"/>
  <c r="Q15" i="13"/>
  <c r="Q14" i="13" s="1"/>
  <c r="V15" i="13"/>
  <c r="G24" i="13"/>
  <c r="I24" i="13"/>
  <c r="K24" i="13"/>
  <c r="O24" i="13"/>
  <c r="O14" i="13" s="1"/>
  <c r="Q24" i="13"/>
  <c r="V24" i="13"/>
  <c r="G32" i="13"/>
  <c r="M32" i="13" s="1"/>
  <c r="I32" i="13"/>
  <c r="K32" i="13"/>
  <c r="O32" i="13"/>
  <c r="O31" i="13" s="1"/>
  <c r="Q32" i="13"/>
  <c r="V32" i="13"/>
  <c r="G36" i="13"/>
  <c r="M36" i="13" s="1"/>
  <c r="I36" i="13"/>
  <c r="K36" i="13"/>
  <c r="O36" i="13"/>
  <c r="Q36" i="13"/>
  <c r="V36" i="13"/>
  <c r="G39" i="13"/>
  <c r="M39" i="13" s="1"/>
  <c r="M38" i="13" s="1"/>
  <c r="I39" i="13"/>
  <c r="I38" i="13" s="1"/>
  <c r="K39" i="13"/>
  <c r="K38" i="13" s="1"/>
  <c r="O39" i="13"/>
  <c r="O38" i="13" s="1"/>
  <c r="Q39" i="13"/>
  <c r="Q38" i="13" s="1"/>
  <c r="V39" i="13"/>
  <c r="V38" i="13" s="1"/>
  <c r="G45" i="13"/>
  <c r="M45" i="13" s="1"/>
  <c r="I45" i="13"/>
  <c r="K45" i="13"/>
  <c r="O45" i="13"/>
  <c r="Q45" i="13"/>
  <c r="V45" i="13"/>
  <c r="G48" i="13"/>
  <c r="I48" i="13"/>
  <c r="K48" i="13"/>
  <c r="O48" i="13"/>
  <c r="Q48" i="13"/>
  <c r="V48" i="13"/>
  <c r="V44" i="13" s="1"/>
  <c r="G54" i="13"/>
  <c r="M54" i="13" s="1"/>
  <c r="M53" i="13" s="1"/>
  <c r="I54" i="13"/>
  <c r="I53" i="13" s="1"/>
  <c r="K54" i="13"/>
  <c r="K53" i="13" s="1"/>
  <c r="O54" i="13"/>
  <c r="O53" i="13" s="1"/>
  <c r="Q54" i="13"/>
  <c r="Q53" i="13" s="1"/>
  <c r="V54" i="13"/>
  <c r="V53" i="13" s="1"/>
  <c r="G58" i="13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74" i="13"/>
  <c r="M74" i="13" s="1"/>
  <c r="I74" i="13"/>
  <c r="K74" i="13"/>
  <c r="O74" i="13"/>
  <c r="Q74" i="13"/>
  <c r="V74" i="13"/>
  <c r="G83" i="13"/>
  <c r="M83" i="13" s="1"/>
  <c r="I83" i="13"/>
  <c r="K83" i="13"/>
  <c r="O83" i="13"/>
  <c r="Q83" i="13"/>
  <c r="V83" i="13"/>
  <c r="G87" i="13"/>
  <c r="I87" i="13"/>
  <c r="K87" i="13"/>
  <c r="O87" i="13"/>
  <c r="Q87" i="13"/>
  <c r="V87" i="13"/>
  <c r="G95" i="13"/>
  <c r="M95" i="13" s="1"/>
  <c r="I95" i="13"/>
  <c r="K95" i="13"/>
  <c r="O95" i="13"/>
  <c r="Q95" i="13"/>
  <c r="V95" i="13"/>
  <c r="G99" i="13"/>
  <c r="M99" i="13" s="1"/>
  <c r="I99" i="13"/>
  <c r="K99" i="13"/>
  <c r="O99" i="13"/>
  <c r="Q99" i="13"/>
  <c r="V99" i="13"/>
  <c r="G104" i="13"/>
  <c r="M104" i="13" s="1"/>
  <c r="I104" i="13"/>
  <c r="K104" i="13"/>
  <c r="O104" i="13"/>
  <c r="Q104" i="13"/>
  <c r="V104" i="13"/>
  <c r="G113" i="13"/>
  <c r="M113" i="13" s="1"/>
  <c r="I113" i="13"/>
  <c r="K113" i="13"/>
  <c r="O113" i="13"/>
  <c r="Q113" i="13"/>
  <c r="V113" i="13"/>
  <c r="G119" i="13"/>
  <c r="M119" i="13" s="1"/>
  <c r="I119" i="13"/>
  <c r="K119" i="13"/>
  <c r="O119" i="13"/>
  <c r="Q119" i="13"/>
  <c r="V119" i="13"/>
  <c r="G122" i="13"/>
  <c r="M122" i="13" s="1"/>
  <c r="I122" i="13"/>
  <c r="K122" i="13"/>
  <c r="O122" i="13"/>
  <c r="Q122" i="13"/>
  <c r="V122" i="13"/>
  <c r="G128" i="13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41" i="13"/>
  <c r="M141" i="13" s="1"/>
  <c r="I141" i="13"/>
  <c r="K141" i="13"/>
  <c r="O141" i="13"/>
  <c r="Q141" i="13"/>
  <c r="V141" i="13"/>
  <c r="G145" i="13"/>
  <c r="M145" i="13" s="1"/>
  <c r="I145" i="13"/>
  <c r="K145" i="13"/>
  <c r="O145" i="13"/>
  <c r="Q145" i="13"/>
  <c r="V145" i="13"/>
  <c r="G154" i="13"/>
  <c r="M154" i="13" s="1"/>
  <c r="I154" i="13"/>
  <c r="K154" i="13"/>
  <c r="O154" i="13"/>
  <c r="Q154" i="13"/>
  <c r="V154" i="13"/>
  <c r="G163" i="13"/>
  <c r="M163" i="13" s="1"/>
  <c r="I163" i="13"/>
  <c r="K163" i="13"/>
  <c r="O163" i="13"/>
  <c r="Q163" i="13"/>
  <c r="V163" i="13"/>
  <c r="G171" i="13"/>
  <c r="M171" i="13" s="1"/>
  <c r="I171" i="13"/>
  <c r="K171" i="13"/>
  <c r="O171" i="13"/>
  <c r="Q171" i="13"/>
  <c r="V171" i="13"/>
  <c r="G178" i="13"/>
  <c r="M178" i="13" s="1"/>
  <c r="I178" i="13"/>
  <c r="K178" i="13"/>
  <c r="O178" i="13"/>
  <c r="Q178" i="13"/>
  <c r="V178" i="13"/>
  <c r="G186" i="13"/>
  <c r="M186" i="13" s="1"/>
  <c r="I186" i="13"/>
  <c r="K186" i="13"/>
  <c r="O186" i="13"/>
  <c r="Q186" i="13"/>
  <c r="V186" i="13"/>
  <c r="G200" i="13"/>
  <c r="M200" i="13" s="1"/>
  <c r="I200" i="13"/>
  <c r="K200" i="13"/>
  <c r="O200" i="13"/>
  <c r="Q200" i="13"/>
  <c r="V200" i="13"/>
  <c r="G208" i="13"/>
  <c r="M208" i="13" s="1"/>
  <c r="I208" i="13"/>
  <c r="K208" i="13"/>
  <c r="O208" i="13"/>
  <c r="Q208" i="13"/>
  <c r="V208" i="13"/>
  <c r="G218" i="13"/>
  <c r="G217" i="13" s="1"/>
  <c r="I84" i="1" s="1"/>
  <c r="I218" i="13"/>
  <c r="I217" i="13" s="1"/>
  <c r="K218" i="13"/>
  <c r="K217" i="13" s="1"/>
  <c r="O218" i="13"/>
  <c r="O217" i="13" s="1"/>
  <c r="Q218" i="13"/>
  <c r="Q217" i="13" s="1"/>
  <c r="V218" i="13"/>
  <c r="V217" i="13" s="1"/>
  <c r="G222" i="13"/>
  <c r="M222" i="13" s="1"/>
  <c r="I222" i="13"/>
  <c r="K222" i="13"/>
  <c r="O222" i="13"/>
  <c r="Q222" i="13"/>
  <c r="V222" i="13"/>
  <c r="G226" i="13"/>
  <c r="M226" i="13" s="1"/>
  <c r="I226" i="13"/>
  <c r="K226" i="13"/>
  <c r="O226" i="13"/>
  <c r="Q226" i="13"/>
  <c r="V226" i="13"/>
  <c r="V229" i="13"/>
  <c r="G230" i="13"/>
  <c r="M230" i="13" s="1"/>
  <c r="I230" i="13"/>
  <c r="I229" i="13" s="1"/>
  <c r="K230" i="13"/>
  <c r="K229" i="13" s="1"/>
  <c r="O230" i="13"/>
  <c r="Q230" i="13"/>
  <c r="V230" i="13"/>
  <c r="G233" i="13"/>
  <c r="I233" i="13"/>
  <c r="K233" i="13"/>
  <c r="O233" i="13"/>
  <c r="O229" i="13" s="1"/>
  <c r="Q233" i="13"/>
  <c r="V233" i="13"/>
  <c r="G238" i="13"/>
  <c r="I238" i="13"/>
  <c r="K238" i="13"/>
  <c r="O238" i="13"/>
  <c r="Q238" i="13"/>
  <c r="V238" i="13"/>
  <c r="G242" i="13"/>
  <c r="M242" i="13" s="1"/>
  <c r="I242" i="13"/>
  <c r="K242" i="13"/>
  <c r="O242" i="13"/>
  <c r="Q242" i="13"/>
  <c r="V242" i="13"/>
  <c r="G247" i="13"/>
  <c r="M247" i="13" s="1"/>
  <c r="I247" i="13"/>
  <c r="K247" i="13"/>
  <c r="O247" i="13"/>
  <c r="Q247" i="13"/>
  <c r="V247" i="13"/>
  <c r="G257" i="13"/>
  <c r="M257" i="13" s="1"/>
  <c r="I257" i="13"/>
  <c r="K257" i="13"/>
  <c r="O257" i="13"/>
  <c r="Q257" i="13"/>
  <c r="V257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6" i="13"/>
  <c r="M266" i="13" s="1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72" i="13"/>
  <c r="M272" i="13" s="1"/>
  <c r="I272" i="13"/>
  <c r="K272" i="13"/>
  <c r="O272" i="13"/>
  <c r="Q272" i="13"/>
  <c r="V272" i="13"/>
  <c r="G275" i="13"/>
  <c r="M275" i="13" s="1"/>
  <c r="I275" i="13"/>
  <c r="K275" i="13"/>
  <c r="O275" i="13"/>
  <c r="Q275" i="13"/>
  <c r="V275" i="13"/>
  <c r="G278" i="13"/>
  <c r="M278" i="13" s="1"/>
  <c r="I278" i="13"/>
  <c r="K278" i="13"/>
  <c r="O278" i="13"/>
  <c r="Q278" i="13"/>
  <c r="V278" i="13"/>
  <c r="G284" i="13"/>
  <c r="M284" i="13" s="1"/>
  <c r="I284" i="13"/>
  <c r="K284" i="13"/>
  <c r="O284" i="13"/>
  <c r="Q284" i="13"/>
  <c r="V284" i="13"/>
  <c r="G286" i="13"/>
  <c r="M286" i="13" s="1"/>
  <c r="I286" i="13"/>
  <c r="K286" i="13"/>
  <c r="O286" i="13"/>
  <c r="Q286" i="13"/>
  <c r="V286" i="13"/>
  <c r="G289" i="13"/>
  <c r="M289" i="13" s="1"/>
  <c r="I289" i="13"/>
  <c r="K289" i="13"/>
  <c r="O289" i="13"/>
  <c r="Q289" i="13"/>
  <c r="V289" i="13"/>
  <c r="G292" i="13"/>
  <c r="M292" i="13" s="1"/>
  <c r="I292" i="13"/>
  <c r="K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298" i="13"/>
  <c r="M298" i="13" s="1"/>
  <c r="I298" i="13"/>
  <c r="K298" i="13"/>
  <c r="O298" i="13"/>
  <c r="Q298" i="13"/>
  <c r="V298" i="13"/>
  <c r="G300" i="13"/>
  <c r="M300" i="13" s="1"/>
  <c r="I300" i="13"/>
  <c r="K300" i="13"/>
  <c r="O300" i="13"/>
  <c r="Q300" i="13"/>
  <c r="V300" i="13"/>
  <c r="G307" i="13"/>
  <c r="M307" i="13" s="1"/>
  <c r="I307" i="13"/>
  <c r="K307" i="13"/>
  <c r="O307" i="13"/>
  <c r="Q307" i="13"/>
  <c r="V307" i="13"/>
  <c r="G310" i="13"/>
  <c r="M310" i="13" s="1"/>
  <c r="I310" i="13"/>
  <c r="K310" i="13"/>
  <c r="O310" i="13"/>
  <c r="Q310" i="13"/>
  <c r="V310" i="13"/>
  <c r="G313" i="13"/>
  <c r="M313" i="13" s="1"/>
  <c r="I313" i="13"/>
  <c r="I309" i="13" s="1"/>
  <c r="K313" i="13"/>
  <c r="O313" i="13"/>
  <c r="Q313" i="13"/>
  <c r="V313" i="13"/>
  <c r="G318" i="13"/>
  <c r="M318" i="13" s="1"/>
  <c r="I318" i="13"/>
  <c r="K318" i="13"/>
  <c r="O318" i="13"/>
  <c r="Q318" i="13"/>
  <c r="V318" i="13"/>
  <c r="I321" i="13"/>
  <c r="G322" i="13"/>
  <c r="M322" i="13" s="1"/>
  <c r="M321" i="13" s="1"/>
  <c r="I322" i="13"/>
  <c r="K322" i="13"/>
  <c r="K321" i="13" s="1"/>
  <c r="O322" i="13"/>
  <c r="O321" i="13" s="1"/>
  <c r="Q322" i="13"/>
  <c r="Q321" i="13" s="1"/>
  <c r="V322" i="13"/>
  <c r="V321" i="13" s="1"/>
  <c r="I324" i="13"/>
  <c r="G325" i="13"/>
  <c r="G324" i="13" s="1"/>
  <c r="I325" i="13"/>
  <c r="K325" i="13"/>
  <c r="K324" i="13" s="1"/>
  <c r="O325" i="13"/>
  <c r="O324" i="13" s="1"/>
  <c r="Q325" i="13"/>
  <c r="Q324" i="13" s="1"/>
  <c r="V325" i="13"/>
  <c r="V324" i="13" s="1"/>
  <c r="G329" i="13"/>
  <c r="M329" i="13" s="1"/>
  <c r="I329" i="13"/>
  <c r="K329" i="13"/>
  <c r="O329" i="13"/>
  <c r="Q329" i="13"/>
  <c r="V329" i="13"/>
  <c r="V328" i="13" s="1"/>
  <c r="G332" i="13"/>
  <c r="M332" i="13" s="1"/>
  <c r="I332" i="13"/>
  <c r="K332" i="13"/>
  <c r="O332" i="13"/>
  <c r="Q332" i="13"/>
  <c r="V332" i="13"/>
  <c r="V336" i="13"/>
  <c r="G337" i="13"/>
  <c r="M337" i="13" s="1"/>
  <c r="M336" i="13" s="1"/>
  <c r="I337" i="13"/>
  <c r="I336" i="13" s="1"/>
  <c r="K337" i="13"/>
  <c r="K336" i="13" s="1"/>
  <c r="O337" i="13"/>
  <c r="O336" i="13" s="1"/>
  <c r="Q337" i="13"/>
  <c r="Q336" i="13" s="1"/>
  <c r="V337" i="13"/>
  <c r="AE341" i="13"/>
  <c r="F44" i="1" s="1"/>
  <c r="BA29" i="12"/>
  <c r="BA26" i="12"/>
  <c r="BA23" i="12"/>
  <c r="BA16" i="12"/>
  <c r="BA13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O8" i="12" s="1"/>
  <c r="Q18" i="12"/>
  <c r="V18" i="12"/>
  <c r="I21" i="12"/>
  <c r="Q21" i="12"/>
  <c r="G22" i="12"/>
  <c r="M22" i="12" s="1"/>
  <c r="I22" i="12"/>
  <c r="K22" i="12"/>
  <c r="K21" i="12" s="1"/>
  <c r="O22" i="12"/>
  <c r="Q22" i="12"/>
  <c r="V22" i="12"/>
  <c r="V21" i="12" s="1"/>
  <c r="G25" i="12"/>
  <c r="M25" i="12" s="1"/>
  <c r="I25" i="12"/>
  <c r="K25" i="12"/>
  <c r="O25" i="12"/>
  <c r="Q25" i="12"/>
  <c r="V25" i="12"/>
  <c r="G28" i="12"/>
  <c r="I28" i="12"/>
  <c r="K28" i="12"/>
  <c r="O28" i="12"/>
  <c r="O21" i="12" s="1"/>
  <c r="Q28" i="12"/>
  <c r="V28" i="12"/>
  <c r="AE32" i="12"/>
  <c r="F41" i="1" s="1"/>
  <c r="AZ70" i="1"/>
  <c r="AZ68" i="1"/>
  <c r="AZ65" i="1"/>
  <c r="AZ63" i="1"/>
  <c r="AZ61" i="1"/>
  <c r="AZ59" i="1"/>
  <c r="AZ57" i="1"/>
  <c r="AZ55" i="1"/>
  <c r="AZ53" i="1"/>
  <c r="H42" i="1"/>
  <c r="J28" i="1"/>
  <c r="J26" i="1"/>
  <c r="G38" i="1"/>
  <c r="F38" i="1"/>
  <c r="J23" i="1"/>
  <c r="J24" i="1"/>
  <c r="J25" i="1"/>
  <c r="J27" i="1"/>
  <c r="E24" i="1"/>
  <c r="E26" i="1"/>
  <c r="G13" i="17" l="1"/>
  <c r="O139" i="17"/>
  <c r="Q19" i="17"/>
  <c r="O175" i="17"/>
  <c r="O102" i="17"/>
  <c r="K175" i="17"/>
  <c r="Q147" i="17"/>
  <c r="K102" i="17"/>
  <c r="I19" i="17"/>
  <c r="Q175" i="17"/>
  <c r="I147" i="17"/>
  <c r="V19" i="17"/>
  <c r="Q102" i="17"/>
  <c r="Q13" i="17"/>
  <c r="V147" i="17"/>
  <c r="O19" i="17"/>
  <c r="I175" i="17"/>
  <c r="O147" i="17"/>
  <c r="K19" i="17"/>
  <c r="I102" i="17"/>
  <c r="K147" i="17"/>
  <c r="I13" i="17"/>
  <c r="V175" i="17"/>
  <c r="G147" i="17"/>
  <c r="I90" i="1" s="1"/>
  <c r="I139" i="17"/>
  <c r="V102" i="17"/>
  <c r="V13" i="17"/>
  <c r="G32" i="18"/>
  <c r="AF45" i="18"/>
  <c r="G49" i="1" s="1"/>
  <c r="M8" i="18"/>
  <c r="H49" i="1"/>
  <c r="I49" i="1" s="1"/>
  <c r="M102" i="17"/>
  <c r="G19" i="17"/>
  <c r="G8" i="17"/>
  <c r="AF12" i="16"/>
  <c r="G47" i="1" s="1"/>
  <c r="M34" i="15"/>
  <c r="G34" i="15"/>
  <c r="G44" i="15"/>
  <c r="I86" i="1" s="1"/>
  <c r="M57" i="15"/>
  <c r="G57" i="15"/>
  <c r="G67" i="15"/>
  <c r="M80" i="15"/>
  <c r="M79" i="15"/>
  <c r="M88" i="15"/>
  <c r="M87" i="15" s="1"/>
  <c r="G100" i="15"/>
  <c r="G113" i="15"/>
  <c r="AF107" i="14"/>
  <c r="G45" i="1" s="1"/>
  <c r="H45" i="1" s="1"/>
  <c r="I45" i="1" s="1"/>
  <c r="G229" i="13"/>
  <c r="I92" i="1" s="1"/>
  <c r="G21" i="12"/>
  <c r="I97" i="1" s="1"/>
  <c r="I20" i="1" s="1"/>
  <c r="M8" i="12"/>
  <c r="AF32" i="12"/>
  <c r="F40" i="1"/>
  <c r="K221" i="13"/>
  <c r="O328" i="13"/>
  <c r="V221" i="13"/>
  <c r="V31" i="13"/>
  <c r="I14" i="13"/>
  <c r="M328" i="13"/>
  <c r="Q309" i="13"/>
  <c r="O309" i="13"/>
  <c r="V237" i="13"/>
  <c r="O144" i="13"/>
  <c r="G86" i="13"/>
  <c r="I87" i="1" s="1"/>
  <c r="V57" i="13"/>
  <c r="O44" i="13"/>
  <c r="Q31" i="13"/>
  <c r="I31" i="13"/>
  <c r="V14" i="13"/>
  <c r="G8" i="13"/>
  <c r="I76" i="1" s="1"/>
  <c r="G336" i="13"/>
  <c r="M309" i="13"/>
  <c r="K237" i="13"/>
  <c r="V144" i="13"/>
  <c r="K86" i="13"/>
  <c r="Q57" i="13"/>
  <c r="I57" i="13"/>
  <c r="O57" i="13"/>
  <c r="G38" i="13"/>
  <c r="V86" i="13"/>
  <c r="K57" i="13"/>
  <c r="G44" i="13"/>
  <c r="M31" i="13"/>
  <c r="K14" i="13"/>
  <c r="Q328" i="13"/>
  <c r="I328" i="13"/>
  <c r="K309" i="13"/>
  <c r="Q237" i="13"/>
  <c r="I237" i="13"/>
  <c r="G237" i="13"/>
  <c r="Q229" i="13"/>
  <c r="M221" i="13"/>
  <c r="K328" i="13"/>
  <c r="V309" i="13"/>
  <c r="O237" i="13"/>
  <c r="Q221" i="13"/>
  <c r="I221" i="13"/>
  <c r="O221" i="13"/>
  <c r="K144" i="13"/>
  <c r="Q144" i="13"/>
  <c r="I144" i="13"/>
  <c r="Q86" i="13"/>
  <c r="I86" i="13"/>
  <c r="O86" i="13"/>
  <c r="G57" i="13"/>
  <c r="I85" i="1" s="1"/>
  <c r="K44" i="13"/>
  <c r="Q44" i="13"/>
  <c r="I44" i="13"/>
  <c r="K31" i="13"/>
  <c r="G14" i="13"/>
  <c r="I79" i="1" s="1"/>
  <c r="Q127" i="13"/>
  <c r="I127" i="13"/>
  <c r="Q8" i="16"/>
  <c r="M8" i="16"/>
  <c r="G8" i="16"/>
  <c r="H47" i="1"/>
  <c r="I47" i="1" s="1"/>
  <c r="AF222" i="17"/>
  <c r="G48" i="1" s="1"/>
  <c r="H48" i="1" s="1"/>
  <c r="I48" i="1" s="1"/>
  <c r="K200" i="17"/>
  <c r="V200" i="17"/>
  <c r="Q200" i="17"/>
  <c r="O200" i="17"/>
  <c r="I200" i="17"/>
  <c r="M139" i="17"/>
  <c r="K139" i="17"/>
  <c r="V139" i="17"/>
  <c r="K157" i="15"/>
  <c r="V157" i="15"/>
  <c r="Q157" i="15"/>
  <c r="I157" i="15"/>
  <c r="M157" i="15"/>
  <c r="O157" i="15"/>
  <c r="AF177" i="15"/>
  <c r="G46" i="1" s="1"/>
  <c r="H46" i="1" s="1"/>
  <c r="I46" i="1" s="1"/>
  <c r="V288" i="13"/>
  <c r="I288" i="13"/>
  <c r="Q288" i="13"/>
  <c r="M288" i="13"/>
  <c r="O288" i="13"/>
  <c r="K288" i="13"/>
  <c r="AF341" i="13"/>
  <c r="G44" i="1" s="1"/>
  <c r="H44" i="1" s="1"/>
  <c r="I44" i="1" s="1"/>
  <c r="O127" i="13"/>
  <c r="G127" i="13"/>
  <c r="F43" i="1"/>
  <c r="K127" i="13"/>
  <c r="F39" i="1"/>
  <c r="V127" i="13"/>
  <c r="M23" i="18"/>
  <c r="G23" i="18"/>
  <c r="M39" i="18"/>
  <c r="M32" i="18" s="1"/>
  <c r="M200" i="17"/>
  <c r="M175" i="17"/>
  <c r="G200" i="17"/>
  <c r="G175" i="17"/>
  <c r="M157" i="17"/>
  <c r="M147" i="17" s="1"/>
  <c r="G139" i="17"/>
  <c r="M129" i="17"/>
  <c r="M128" i="17" s="1"/>
  <c r="G119" i="17"/>
  <c r="G102" i="17"/>
  <c r="M20" i="17"/>
  <c r="M19" i="17" s="1"/>
  <c r="M16" i="17"/>
  <c r="M13" i="17" s="1"/>
  <c r="M100" i="15"/>
  <c r="M8" i="15"/>
  <c r="G157" i="15"/>
  <c r="M126" i="15"/>
  <c r="M113" i="15" s="1"/>
  <c r="M97" i="15"/>
  <c r="M96" i="15" s="1"/>
  <c r="M77" i="15"/>
  <c r="M67" i="15" s="1"/>
  <c r="M45" i="15"/>
  <c r="M44" i="15" s="1"/>
  <c r="G29" i="15"/>
  <c r="G8" i="15"/>
  <c r="M92" i="14"/>
  <c r="M102" i="14"/>
  <c r="M101" i="14" s="1"/>
  <c r="G97" i="14"/>
  <c r="M59" i="14"/>
  <c r="M58" i="14" s="1"/>
  <c r="G55" i="14"/>
  <c r="M52" i="14"/>
  <c r="M51" i="14" s="1"/>
  <c r="G44" i="14"/>
  <c r="M38" i="14"/>
  <c r="M37" i="14" s="1"/>
  <c r="M20" i="14"/>
  <c r="M15" i="14" s="1"/>
  <c r="M144" i="13"/>
  <c r="G328" i="13"/>
  <c r="M325" i="13"/>
  <c r="M324" i="13" s="1"/>
  <c r="G321" i="13"/>
  <c r="I80" i="1" s="1"/>
  <c r="G309" i="13"/>
  <c r="G288" i="13"/>
  <c r="M238" i="13"/>
  <c r="M237" i="13" s="1"/>
  <c r="G221" i="13"/>
  <c r="M218" i="13"/>
  <c r="M217" i="13" s="1"/>
  <c r="M128" i="13"/>
  <c r="M127" i="13" s="1"/>
  <c r="M87" i="13"/>
  <c r="M86" i="13" s="1"/>
  <c r="M58" i="13"/>
  <c r="M57" i="13" s="1"/>
  <c r="G53" i="13"/>
  <c r="M48" i="13"/>
  <c r="M44" i="13" s="1"/>
  <c r="G31" i="13"/>
  <c r="M24" i="13"/>
  <c r="M14" i="13" s="1"/>
  <c r="G144" i="13"/>
  <c r="M233" i="13"/>
  <c r="M229" i="13" s="1"/>
  <c r="M28" i="12"/>
  <c r="M21" i="12" s="1"/>
  <c r="G8" i="12"/>
  <c r="I81" i="1" l="1"/>
  <c r="G45" i="18"/>
  <c r="I93" i="1"/>
  <c r="I82" i="1"/>
  <c r="I89" i="1"/>
  <c r="I78" i="1"/>
  <c r="G177" i="15"/>
  <c r="G107" i="14"/>
  <c r="I83" i="1"/>
  <c r="I77" i="1"/>
  <c r="G41" i="1"/>
  <c r="H41" i="1" s="1"/>
  <c r="I41" i="1" s="1"/>
  <c r="G40" i="1"/>
  <c r="H40" i="1" s="1"/>
  <c r="I40" i="1" s="1"/>
  <c r="I96" i="1"/>
  <c r="I19" i="1" s="1"/>
  <c r="G32" i="12"/>
  <c r="I91" i="1"/>
  <c r="I94" i="1"/>
  <c r="I18" i="1" s="1"/>
  <c r="G12" i="16"/>
  <c r="G222" i="17"/>
  <c r="I95" i="1"/>
  <c r="G43" i="1"/>
  <c r="H43" i="1" s="1"/>
  <c r="I43" i="1" s="1"/>
  <c r="G39" i="1"/>
  <c r="G50" i="1" s="1"/>
  <c r="G25" i="1" s="1"/>
  <c r="A25" i="1" s="1"/>
  <c r="G26" i="1" s="1"/>
  <c r="I88" i="1"/>
  <c r="G341" i="13"/>
  <c r="F50" i="1"/>
  <c r="I16" i="1" l="1"/>
  <c r="H39" i="1"/>
  <c r="H50" i="1" s="1"/>
  <c r="A26" i="1"/>
  <c r="I17" i="1"/>
  <c r="I98" i="1"/>
  <c r="G28" i="1"/>
  <c r="G23" i="1"/>
  <c r="A23" i="1" s="1"/>
  <c r="G24" i="1" s="1"/>
  <c r="A27" i="1" s="1"/>
  <c r="I21" i="1" l="1"/>
  <c r="I39" i="1"/>
  <c r="I50" i="1" s="1"/>
  <c r="J48" i="1" s="1"/>
  <c r="A24" i="1"/>
  <c r="J97" i="1"/>
  <c r="J79" i="1"/>
  <c r="J86" i="1"/>
  <c r="J77" i="1"/>
  <c r="J88" i="1"/>
  <c r="J92" i="1"/>
  <c r="J76" i="1"/>
  <c r="J81" i="1"/>
  <c r="J93" i="1"/>
  <c r="J82" i="1"/>
  <c r="J90" i="1"/>
  <c r="J96" i="1"/>
  <c r="J83" i="1"/>
  <c r="J80" i="1"/>
  <c r="J85" i="1"/>
  <c r="J89" i="1"/>
  <c r="J94" i="1"/>
  <c r="J78" i="1"/>
  <c r="J84" i="1"/>
  <c r="J87" i="1"/>
  <c r="J91" i="1"/>
  <c r="J95" i="1"/>
  <c r="G29" i="1"/>
  <c r="G27" i="1" s="1"/>
  <c r="A29" i="1"/>
  <c r="J44" i="1" l="1"/>
  <c r="J40" i="1"/>
  <c r="J46" i="1"/>
  <c r="J45" i="1"/>
  <c r="J41" i="1"/>
  <c r="J39" i="1"/>
  <c r="J50" i="1" s="1"/>
  <c r="J49" i="1"/>
  <c r="J43" i="1"/>
  <c r="J47" i="1"/>
  <c r="J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6F0EF913-4127-46F2-87CC-DEADF4F04C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842B28-B8BC-4C9F-988C-7997CAC734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49E39B3C-087A-4D7D-8106-6B922F067E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1DBE3C-A80B-42D3-9AB9-F94CBE68D3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50C11357-B7E3-4580-B16E-7807A6C359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ECD279-74CC-4B61-A9A6-468DB1C2C2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ED16E804-3C84-42C2-88F9-65206AE8FB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AA0A4B-C11E-4900-9185-1388EF2E32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030EA186-349B-4D18-B621-E04EDC5685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172D62-917E-4DD0-88A2-89A7008F7F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287A18EF-6717-4F9C-A954-F00C441B26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06259F-3AB9-4175-84C3-5B2D5CB70D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Mareček</author>
  </authors>
  <commentList>
    <comment ref="S6" authorId="0" shapeId="0" xr:uid="{1EB78978-46B8-4DD9-BDB9-27330033F6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8870ED-6447-464B-9306-D8E8008D35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<sst xmlns="http://schemas.openxmlformats.org/spreadsheetml/2006/main" count="3515" uniqueCount="855">
  <si>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</si>
  <si>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</si>
  <si>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</si>
  <si>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</si>
  <si>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</si>
  <si>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</si>
  <si>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</si>
  <si>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</si>
  <si>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</si>
  <si>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</si>
  <si>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</si>
  <si>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</si>
  <si>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</si>
  <si>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</si>
  <si>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</si>
  <si>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</si>
  <si>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</si>
  <si>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</si>
  <si>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</si>
  <si>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</si>
  <si>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</si>
  <si>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</si>
  <si>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</si>
  <si>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</si>
  <si>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</si>
  <si>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</si>
  <si>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</si>
  <si>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</si>
  <si>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</si>
  <si>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</si>
  <si>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</si>
  <si>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</si>
  <si>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</si>
  <si>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</si>
  <si>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</si>
  <si>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</si>
  <si>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</si>
  <si>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</si>
  <si>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</si>
  <si>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</si>
  <si>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</si>
  <si>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</si>
  <si>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</si>
  <si>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SO 01 </t>
  </si>
  <si>
    <t>Oprava kulturního domu Olešnice - 2.část vnitřní opravy</t>
  </si>
  <si>
    <t>Ing. arch. Štěpán Hirsch</t>
  </si>
  <si>
    <t>Tržní 373</t>
  </si>
  <si>
    <t>Olešnice</t>
  </si>
  <si>
    <t>67974</t>
  </si>
  <si>
    <t>03367894</t>
  </si>
  <si>
    <t>Stavba</t>
  </si>
  <si>
    <t>Ostatní a vedlejší náklady</t>
  </si>
  <si>
    <t>00.1.1.</t>
  </si>
  <si>
    <t xml:space="preserve">Ostatní  a vedlejší náklady pro rekonstrukci </t>
  </si>
  <si>
    <t>Stavební objekt</t>
  </si>
  <si>
    <t>SO 01.4</t>
  </si>
  <si>
    <t xml:space="preserve">Rekonstrukce vnitřních prostor kulturního domu </t>
  </si>
  <si>
    <t>01.4.a</t>
  </si>
  <si>
    <t>Výměna podlah a stropního podhledu</t>
  </si>
  <si>
    <t>01.4.b</t>
  </si>
  <si>
    <t>Povrchové úpravy schodiště</t>
  </si>
  <si>
    <t>01.4.c</t>
  </si>
  <si>
    <t>Rekonstrukce místností v přízemí</t>
  </si>
  <si>
    <t>01.4.d</t>
  </si>
  <si>
    <t>Elektroinstalace</t>
  </si>
  <si>
    <t>01.4.e</t>
  </si>
  <si>
    <t xml:space="preserve">Rekonstrukce jeviště a obložení  v sále </t>
  </si>
  <si>
    <t>01.4.f</t>
  </si>
  <si>
    <t>Montáž stropu v sále</t>
  </si>
  <si>
    <t>Celkem za stavbu</t>
  </si>
  <si>
    <t>CZK</t>
  </si>
  <si>
    <t>#POPS</t>
  </si>
  <si>
    <t>Popis stavby: SO 01  - Oprava kulturního domu Olešnice - 2.část vnitřní opravy</t>
  </si>
  <si>
    <t>#POPO</t>
  </si>
  <si>
    <t xml:space="preserve">Popis objektu: OVN 00 - Ostatní a vedlejší náklady </t>
  </si>
  <si>
    <t>Popis rozpočtu: 00.1.1. - Ostatní  a vedlejší náklady pro rekonstrukci</t>
  </si>
  <si>
    <t>#POPR</t>
  </si>
  <si>
    <t xml:space="preserve">Popis rozpočtu: 00.1.1. - Ostatní  a vedlejší náklady pro rekonstrukci </t>
  </si>
  <si>
    <t>Popis rozpočtu: 01.4.c - Rekonstrukce společenských místností v přízemí</t>
  </si>
  <si>
    <t xml:space="preserve">Popis objektu: SO 01.4 - Rekonstrukce vnitřních prostor kulturního domu </t>
  </si>
  <si>
    <t>Popis rozpočtu: 01.4.a - Výměna podlah a stropního podhledu</t>
  </si>
  <si>
    <t>Popis rozpočtu: 01.4.b - Povrchové úpravy schodiště</t>
  </si>
  <si>
    <t>Popis rozpočtu: 01.4.c - Rekonstrukce místností v přízemí</t>
  </si>
  <si>
    <t>Popis rozpočtu: 01.4.d - Elektroinstalace</t>
  </si>
  <si>
    <t xml:space="preserve">Popis rozpočtu: 01.4.e - Rekonstrukce jeviště a obložení  v sále </t>
  </si>
  <si>
    <t>Popis rozpočtu: 01.4.f - Montáž stropu v sále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</si>
  <si>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</si>
  <si>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</si>
  <si>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</si>
  <si>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</si>
  <si>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</si>
  <si>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</si>
  <si>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</si>
  <si>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</si>
  <si>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</si>
  <si>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</si>
  <si>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</si>
  <si>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</si>
  <si>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</si>
  <si>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</si>
  <si>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</si>
  <si>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</si>
  <si>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</si>
  <si>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</si>
  <si>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</si>
  <si>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</si>
  <si>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728</t>
  </si>
  <si>
    <t>Vzduchotechnika</t>
  </si>
  <si>
    <t>735</t>
  </si>
  <si>
    <t>Otopná tělesa</t>
  </si>
  <si>
    <t>762</t>
  </si>
  <si>
    <t>Konstrukce tesařské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</si>
  <si>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</si>
  <si>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</si>
  <si>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</si>
  <si>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</si>
  <si>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</si>
  <si>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</si>
  <si>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</si>
  <si>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</si>
  <si>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</si>
  <si>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</si>
  <si>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</si>
  <si>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</si>
  <si>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</si>
  <si>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</si>
  <si>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</si>
  <si>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</si>
  <si>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</si>
  <si>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</si>
  <si>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</si>
  <si>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</si>
  <si>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</si>
  <si>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</si>
  <si>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OVN 00</t>
  </si>
  <si>
    <t xml:space="preserve">Ostatní a vedlejší náklady 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</si>
  <si>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</si>
  <si>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</si>
  <si>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</si>
  <si>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</si>
  <si>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</si>
  <si>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</si>
  <si>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</si>
  <si>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</si>
  <si>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</si>
  <si>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</si>
  <si>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</si>
  <si>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</si>
  <si>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</si>
  <si>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</si>
  <si>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</si>
  <si>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</si>
  <si>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</si>
  <si>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</si>
  <si>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</si>
  <si>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</si>
  <si>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</si>
  <si>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</si>
  <si>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</si>
  <si>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</si>
  <si>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</si>
  <si>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</si>
  <si>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</si>
  <si>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</si>
  <si>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</si>
  <si>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</si>
  <si>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</t>
  </si>
  <si>
    <t>Indiv</t>
  </si>
  <si>
    <t>VRN</t>
  </si>
  <si>
    <t>Běžná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</si>
  <si>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</si>
  <si>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</si>
  <si>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</si>
  <si>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</si>
  <si>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</si>
  <si>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</si>
  <si>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</si>
  <si>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</si>
  <si>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</si>
  <si>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</si>
  <si>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</si>
  <si>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</si>
  <si>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</si>
  <si>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</t>
  </si>
  <si>
    <t>Zabezpečení poškození prostoru objektu</t>
  </si>
  <si>
    <t>Vlastní</t>
  </si>
  <si>
    <t>Kompletní zabezpečení prostoru školy proti poškození a znečištění, tzn. zakrytí podlahovin, radiátorů, oken, dveří apod.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</si>
  <si>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</si>
  <si>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</si>
  <si>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</si>
  <si>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</si>
  <si>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</si>
  <si>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</si>
  <si>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</si>
  <si>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</si>
  <si>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</si>
  <si>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342266111RU7</t>
  </si>
  <si>
    <t>Předstěny opláštěné sádrokartonovými deskami obklad stěn sádrokartonem na ocelovou konstrukci z profilů CW 50 tloušťka desky 12, 5 mm, desky standard, dvojité opláštění, bez izolace</t>
  </si>
  <si>
    <t>m2</t>
  </si>
  <si>
    <t>801-1</t>
  </si>
  <si>
    <t>Práce</t>
  </si>
  <si>
    <t>POL1_</t>
  </si>
  <si>
    <t>podhled galerie podkroví - svislá předstěna (na straně do krovu) W015 : 1,65*(2,14+12,55)</t>
  </si>
  <si>
    <t>VV</t>
  </si>
  <si>
    <t>2,45*(0,94+1,35)*1,5</t>
  </si>
  <si>
    <t>Mezisoučet</t>
  </si>
  <si>
    <t>632417104R00</t>
  </si>
  <si>
    <t>Potěr ze suchých směsí cementová samonivelační rychleschnoucí stěrka, tloušťky 4 mm, včetně penetrace</t>
  </si>
  <si>
    <t>s rozprostřením a uhlazením</t>
  </si>
  <si>
    <t>SPI</t>
  </si>
  <si>
    <t xml:space="preserve">plochy řešených místností - výměna podlah : </t>
  </si>
  <si>
    <t xml:space="preserve">podklad nové PVC podlahy - skladba P05 : </t>
  </si>
  <si>
    <t xml:space="preserve">Galerie podkroví : </t>
  </si>
  <si>
    <t>m.č. 302 : 101,44</t>
  </si>
  <si>
    <t>632411104RT1</t>
  </si>
  <si>
    <t>Potěr ze suchých směsí stěrka anhydritová, samonivelační, vyrovnávací, tloušťky 4 mm, bez penetrace</t>
  </si>
  <si>
    <t xml:space="preserve">2NP skladba P04 : </t>
  </si>
  <si>
    <t>202 přísálí : 86,00</t>
  </si>
  <si>
    <t>342264051RT2</t>
  </si>
  <si>
    <t>Podhledy na kovové konstrukci opláštěné deskami sádrokartonovými nosná konstrukce z profilů CD s přímým uchycením 1x deska, tloušťky 12,5 mm, protipožární, bez izolace</t>
  </si>
  <si>
    <t>hlavní sál , specifikace C 005, SDK kolem pnutého stropu : 41,00</t>
  </si>
  <si>
    <t>50,00*0,15</t>
  </si>
  <si>
    <t>342264098RT3</t>
  </si>
  <si>
    <t>Příplatky k podhledům sádrokartonovým příplatek k podhledu sádrokartonovému za plochu přes 5 do 10 m2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</si>
  <si>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</si>
  <si>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</si>
  <si>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</si>
  <si>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202 : 86,00</t>
  </si>
  <si>
    <t>302 : 101,44</t>
  </si>
  <si>
    <t>965048130R00</t>
  </si>
  <si>
    <t>Dočištění povrchu po vybourání dlažeb do tmele, plochy do 30%</t>
  </si>
  <si>
    <t>801-3</t>
  </si>
  <si>
    <t>skladba P04 : 86,00</t>
  </si>
  <si>
    <t>965048541R00</t>
  </si>
  <si>
    <t>Frézování betonového povrchu tloušťky do 30 mm</t>
  </si>
  <si>
    <t xml:space="preserve">skladba P04 : </t>
  </si>
  <si>
    <t>999281148R00</t>
  </si>
  <si>
    <t>Přesun hmot pro opravy a údržbu objektů pro opravy a údržbu dosavadních objektů včetně vnějších plášťů  výšky do 12 m, nošením</t>
  </si>
  <si>
    <t>t</t>
  </si>
  <si>
    <t>801-4</t>
  </si>
  <si>
    <t>POL1_1</t>
  </si>
  <si>
    <t>oborů 801, 803, 811 a 812</t>
  </si>
  <si>
    <t>728314121R00</t>
  </si>
  <si>
    <t>Montáž protidešťové žaluzie do kruhového potrubí, do průměru d 300 mm</t>
  </si>
  <si>
    <t>kus</t>
  </si>
  <si>
    <t>800-728</t>
  </si>
  <si>
    <t>728415813R00</t>
  </si>
  <si>
    <t>Demontáž větrací nebo ventilační mřížky do průřezu 0,15 m2</t>
  </si>
  <si>
    <t>728312718R00</t>
  </si>
  <si>
    <t>Demontáž axiálního ventilátoru do d 300 mm</t>
  </si>
  <si>
    <t>72861811100</t>
  </si>
  <si>
    <t>Montáž axiálního ventilátoru</t>
  </si>
  <si>
    <t>728-001</t>
  </si>
  <si>
    <t>Žaluziová klapka elektrická</t>
  </si>
  <si>
    <t xml:space="preserve">ks    </t>
  </si>
  <si>
    <t>Specifikace</t>
  </si>
  <si>
    <t>POL3_</t>
  </si>
  <si>
    <t>• rám a klapky z plastu</t>
  </si>
  <si>
    <t>• barva šedá RAL 7035</t>
  </si>
  <si>
    <t>• ovládací servomotor 230 V / 50 Hz, bez napětí zavřená (pomocí pružin), trvale pod napětím je otevřená</t>
  </si>
  <si>
    <t>• maximální rychlost pro přívod vzduchu je 3 m/s</t>
  </si>
  <si>
    <t>• maximální rychlost pro odvod vzduchu je 10 m/s</t>
  </si>
  <si>
    <t>• doba otevření cca 3 min.</t>
  </si>
  <si>
    <t>728-002</t>
  </si>
  <si>
    <t>Axiální ventilátor</t>
  </si>
  <si>
    <t>ks</t>
  </si>
  <si>
    <t>- průtok min. 760 m3/hod</t>
  </si>
  <si>
    <t>- otáčky 1440/min</t>
  </si>
  <si>
    <t>- výkon 42 W</t>
  </si>
  <si>
    <t>- napětí 230 V</t>
  </si>
  <si>
    <t>- Skříň je z ocelového galvanizovaného plechu opatřeného černým lakem, montážní konzoly a šrouby jsou galvanicky pokoveny.</t>
  </si>
  <si>
    <t>- Oběžné kolo je z ocelového plechu, tvar „SICKLE“ je speciálně optimalizovaný z hlediska maximálního průtoku a tlaku při minimální hlučnosti. Oběžné kolo je nalisované přímo na motoru.</t>
  </si>
  <si>
    <t>- Motor je asynchronní s kotvou nakrátko, vnějším rotorem a rozběhovým kondenzátorem. Izolace třídy F, krytí IP44. Kuličková ložiska s tukovou náplní na dobu životnosti. Motor je dynamicky vyvážen dle ISO 1940.</t>
  </si>
  <si>
    <t>998728201R00</t>
  </si>
  <si>
    <t>Přesun hmot pro vzduchotechniku v objektech výšky do 6 m</t>
  </si>
  <si>
    <t>POL1_7</t>
  </si>
  <si>
    <t>vodorovně do 50 m</t>
  </si>
  <si>
    <t>762421220R00</t>
  </si>
  <si>
    <t>Obložení stropů nebo střešních podhledů montáž  dřevotřískou , tloušťky do 21 mm</t>
  </si>
  <si>
    <t>800-762</t>
  </si>
  <si>
    <t xml:space="preserve">bourání pro skladby W015, ST02 a C07 : </t>
  </si>
  <si>
    <t>podhled galerie podkroví - šikminy ST02 : 1,28*(2,14+12,55)</t>
  </si>
  <si>
    <t>podhled galerie skladba C07 : (2*15,25 + 5,15*2)*1,1</t>
  </si>
  <si>
    <t>762421230RT2</t>
  </si>
  <si>
    <t>Obložení stropů nebo střešních podhledů s dodávkou  sádrokartonem, tloušťky 12,5  mm</t>
  </si>
  <si>
    <t>762526811R00</t>
  </si>
  <si>
    <t>Demontáž podlah bez polštářů , z desek dřevotřískovýh, překližkových, sololitových , tloušťky do 20 mm</t>
  </si>
  <si>
    <t xml:space="preserve">Galerie skl. P05 : </t>
  </si>
  <si>
    <t>762841821R00</t>
  </si>
  <si>
    <t xml:space="preserve">Demontáž podbití stropů a střech do 60° z desek </t>
  </si>
  <si>
    <t>dřevotřískových, dřevovláknitých, sádrokartonových, lignátových a z umělých hmot</t>
  </si>
  <si>
    <t xml:space="preserve">bourání pro skladby W015, ST02 a C007 : </t>
  </si>
  <si>
    <t>podhled galerie skladba C007 : (2*15,25 + 5,15*2)*1,1</t>
  </si>
  <si>
    <t>763613212RT6.1</t>
  </si>
  <si>
    <t>Montáž záklop podlah, z desek tl. 22 mm, na P+D, přibitím, včetně dodávky desky dřevoštěpkové</t>
  </si>
  <si>
    <t xml:space="preserve">skladba P05 : </t>
  </si>
  <si>
    <t xml:space="preserve">Galerie podkroví, dvě vrstvy : </t>
  </si>
  <si>
    <t>m.č.302 : 101,44*2</t>
  </si>
  <si>
    <t>998762102R00</t>
  </si>
  <si>
    <t>Přesun hmot pro konstrukce tesařské v objektech výšky do 12 m</t>
  </si>
  <si>
    <t>Přesun hmot</t>
  </si>
  <si>
    <t>POL7_</t>
  </si>
  <si>
    <t>50 m vodorovně</t>
  </si>
  <si>
    <t>76271OA0.R1</t>
  </si>
  <si>
    <t>komplet</t>
  </si>
  <si>
    <t>Agregovaná položka</t>
  </si>
  <si>
    <t>POL2_</t>
  </si>
  <si>
    <t>Celková oprava nosné konstrukce stupňovité podlahy galerie v podkroví.</t>
  </si>
  <si>
    <t>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</si>
  <si>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Do ceny zahrnout demontáže včetně odvozu alikvidace suti, veškeré přesuny hmot a další související potřebná plnění a dodávky nutné k dokončení a předání funkčního prvku.</t>
  </si>
  <si>
    <t>763711223R00</t>
  </si>
  <si>
    <t>800-763</t>
  </si>
  <si>
    <t>203  a 202 - zadní stěna sál : 34,00+34,00</t>
  </si>
  <si>
    <t>766661112R00</t>
  </si>
  <si>
    <t>800-766</t>
  </si>
  <si>
    <t>766670021R00</t>
  </si>
  <si>
    <t>54914625R</t>
  </si>
  <si>
    <t>611601203</t>
  </si>
  <si>
    <t>998766101R00</t>
  </si>
  <si>
    <t>Přesun hmot pro konstrukce truhlářské v objektech výšky do 6 m</t>
  </si>
  <si>
    <t>776101101R00</t>
  </si>
  <si>
    <t>Přípravné práce vysávání povlakových podlah průmyslovým vysavačem</t>
  </si>
  <si>
    <t>800-775</t>
  </si>
  <si>
    <t>položky neobsahují žádný materiál</t>
  </si>
  <si>
    <t xml:space="preserve">2NP : </t>
  </si>
  <si>
    <t xml:space="preserve">pro skladbu P04 a P05 : </t>
  </si>
  <si>
    <t>776101121R00</t>
  </si>
  <si>
    <t>Přípravné práce penetrace podkladu</t>
  </si>
  <si>
    <t>776401800R00</t>
  </si>
  <si>
    <t>Demontáž soklíků nebo lišt pryžových nebo PVC odstranění a uložení na hromady</t>
  </si>
  <si>
    <t>m</t>
  </si>
  <si>
    <t xml:space="preserve">obvod řešených místností - výměna podlah skladby P04, P05 a bourání B9 : </t>
  </si>
  <si>
    <t>202 přísálí : 2*(1,425+1,9+0,6*3+0,64+2,9*3+0,86+2,537)+2*4+4,24+0,1+1,7+2,2+3,479+1,117+1,8+2,1-(1,8+2,1*2+1,7+0,8+2,9*3+2,86+1,9)+0,6*1/2*2*4+0,3+0,3</t>
  </si>
  <si>
    <t>302 pdf odečet (bez lišt stupňovité podlahy a schodiště galerie) : 72,87-(1,8+0,9)+0,6*4</t>
  </si>
  <si>
    <t>776421100RU1</t>
  </si>
  <si>
    <t>Lepení soklíků PVC a napojení krytiny na stěnu lepení podlahových soklíků z PVC a vinylu včetně dodávky soklíku</t>
  </si>
  <si>
    <t xml:space="preserve">obvod řešených místností - výměna podlah skladby P04 a P05 : </t>
  </si>
  <si>
    <t>Galerie podkroví : 72,87</t>
  </si>
  <si>
    <t>776511820RT1</t>
  </si>
  <si>
    <t>Odstranění povlakových podlah z nášlapné plochy lepených, s podložkou, z ploch přes 20 m2</t>
  </si>
  <si>
    <t xml:space="preserve">plochy řešených místností - výměna podlah bourání B9 : </t>
  </si>
  <si>
    <t>776511820R00</t>
  </si>
  <si>
    <t>podhled galerie podkroví - svislá předstěna (na straně do krovu) : 1,65*(2,14+12,55)</t>
  </si>
  <si>
    <t>podhled galerie podkroví - šikminy : 1,28*(2,14+12,55)</t>
  </si>
  <si>
    <t>svislá plocha zdi (oblepeno jekorem) : 2,45*3,25</t>
  </si>
  <si>
    <t>(2,45-0,9)*(9,875+0,9)</t>
  </si>
  <si>
    <t>203 sál (B6) : 9,875*3,4</t>
  </si>
  <si>
    <t>302 sál zadní stěna (B6) : 9,875*2,1</t>
  </si>
  <si>
    <t>203 podhledy galerie (B6) : (9,875*4,15)+(2,9*4*0,7)+(0,85*3)</t>
  </si>
  <si>
    <t>203 čelní stěna (B6) : (9,875+2,9*0,4)*0,3</t>
  </si>
  <si>
    <t>203 oblouky galerie (B6) : 3*1,2</t>
  </si>
  <si>
    <t>203 stěna u rozvaděče (B6) : (1,42*3,4)</t>
  </si>
  <si>
    <t>776521100RT1</t>
  </si>
  <si>
    <t xml:space="preserve">Lepení povlakových podlah z plastů  Lepení povlakových podlah z plastů - pásy z PVC, montáž,  </t>
  </si>
  <si>
    <t xml:space="preserve">plochy řešených místností - výměna podlah skladby P04 a P05 : </t>
  </si>
  <si>
    <t>vstupní hala 101, 102 : 41,91</t>
  </si>
  <si>
    <t>776981113RV1</t>
  </si>
  <si>
    <t>Přechodové, krycí a ukončující podlahové profily přechodová lišta, různá výška podlahoviny, eloxovaný hliník, upevnění na narážecí lištu, výška profilu 6,5-10 mm, šířka profilu 40 mm</t>
  </si>
  <si>
    <t xml:space="preserve">skladby P04 a P05 : </t>
  </si>
  <si>
    <t>mezi 201 a 202 : 1,8</t>
  </si>
  <si>
    <t>mezi 202 a 209 : 0,8</t>
  </si>
  <si>
    <t>208 : 0,9</t>
  </si>
  <si>
    <t>mezi 301 a 302 : 1,8</t>
  </si>
  <si>
    <t>mezi 302 a 303 : 0,9</t>
  </si>
  <si>
    <t>998712102R00</t>
  </si>
  <si>
    <t>Přesun hmot pro povlakové krytiny v objektech výšky přes 6 do 12 m</t>
  </si>
  <si>
    <t>800-711</t>
  </si>
  <si>
    <t>28410103R</t>
  </si>
  <si>
    <t>Vinylová textilní podlahová krytina, specifikace viz. Skladby podlah P04 a P05</t>
  </si>
  <si>
    <t>202 přísálí : 86,00*1,1</t>
  </si>
  <si>
    <t>302 galerie : 101,44*1,1</t>
  </si>
  <si>
    <t>28410104R</t>
  </si>
  <si>
    <t xml:space="preserve">Kobercová čistící zóna s lineárním vzorem </t>
  </si>
  <si>
    <t>vstupní hala 101, 102 : 38,10*1,1</t>
  </si>
  <si>
    <t>783201821R00</t>
  </si>
  <si>
    <t>Odstranění nátěrů z kovových doplňk.konstrukcí opálením nebo oklepáním</t>
  </si>
  <si>
    <t>800-783</t>
  </si>
  <si>
    <t>sloup pod galerií : 1</t>
  </si>
  <si>
    <t>783225400R00</t>
  </si>
  <si>
    <t xml:space="preserve">Nátěry kov.stavebních doplňk.konstrukcí syntetické dvojnásobné + 1x email +  tmelení,  </t>
  </si>
  <si>
    <t>včetně pomocného lešení.</t>
  </si>
  <si>
    <t>229870163R00</t>
  </si>
  <si>
    <t>Demontáž světelné buňky, 1žárovkové</t>
  </si>
  <si>
    <t>schodiště : 48</t>
  </si>
  <si>
    <t>přízemí : 14</t>
  </si>
  <si>
    <t>229870164R00</t>
  </si>
  <si>
    <t>Demontáž světelné buňky, 2žárovkové</t>
  </si>
  <si>
    <t>302 stěna galerie : 8</t>
  </si>
  <si>
    <t>302 sloupy  osvětlení : 15</t>
  </si>
  <si>
    <t>202 sloupy osvětlení : 12</t>
  </si>
  <si>
    <t>650101521R00.1</t>
  </si>
  <si>
    <t>Montáž LED svítidla</t>
  </si>
  <si>
    <t>203 pohled sál viz S 02 : 38</t>
  </si>
  <si>
    <t>302 galerie viz S 02 : 18</t>
  </si>
  <si>
    <t>104,201,301 schodiště viz. S 01 : 44</t>
  </si>
  <si>
    <t>jeviště ( led pásek  AL v profilu 51 bm ) viz S 03 : 51</t>
  </si>
  <si>
    <t>osvětlení vestibulu viz S 05 : 32</t>
  </si>
  <si>
    <t>ambientní galerie zábradlí S 06 ( led pásek v AL profilu 19 bm ) : 19</t>
  </si>
  <si>
    <t>ambientní osvětlení hlavního sálu  ( led pásek v AL profilu 50 bm ) : 50</t>
  </si>
  <si>
    <t>ambientní osvětlení zadní stěny W 08  (led pásek v AL profilu 20 bm ) : 20</t>
  </si>
  <si>
    <t>650101571R00.1</t>
  </si>
  <si>
    <t>LED osvětlení, S 01</t>
  </si>
  <si>
    <t>schodiště S01 : 44</t>
  </si>
  <si>
    <t>650101571R00.2</t>
  </si>
  <si>
    <t>LED osvětlení, S 02</t>
  </si>
  <si>
    <t>přísálí, pod galerií a galerie 3 NP : 56</t>
  </si>
  <si>
    <t>650101571R00.3</t>
  </si>
  <si>
    <t>LED osvětlení, S 03</t>
  </si>
  <si>
    <t>bm</t>
  </si>
  <si>
    <t>jeviště S03,  bm : 51</t>
  </si>
  <si>
    <t>650101571R00.5</t>
  </si>
  <si>
    <t>LED osvětlení, S 05</t>
  </si>
  <si>
    <t>osvětlení vestibulu S 05 : 32</t>
  </si>
  <si>
    <t>650101571R00.6</t>
  </si>
  <si>
    <t>LED osvětlení, S 06</t>
  </si>
  <si>
    <t>amientní osvětlení galerie zábradlí S06, bm : 19</t>
  </si>
  <si>
    <t>650101571R00.7</t>
  </si>
  <si>
    <t>LED osvětlení, S 07</t>
  </si>
  <si>
    <t>ambientní osvětlení hlavního sálu S 07, bm : 50</t>
  </si>
  <si>
    <t>650101571R00.8</t>
  </si>
  <si>
    <t>LED osvětlení, S 08</t>
  </si>
  <si>
    <t>ambientní osvětlení zadní stěny W08 S 08, bm : 20</t>
  </si>
  <si>
    <t>650801113R00</t>
  </si>
  <si>
    <t>Demontáž svítidla stropního, přisazeného</t>
  </si>
  <si>
    <t>M65</t>
  </si>
  <si>
    <t>203 pohled sál : 27</t>
  </si>
  <si>
    <t>203 přísálí : 6</t>
  </si>
  <si>
    <t>302 galerie : 4</t>
  </si>
  <si>
    <t>202 přísálí : 102</t>
  </si>
  <si>
    <t>210290801R00</t>
  </si>
  <si>
    <t>Montáž odpojení motorických spotřebičů, které budou přechodně vyřazeny z provozu, včetně zajištění konců před nebezpečným dotykem,  , do 5 kW</t>
  </si>
  <si>
    <t>210290811R00</t>
  </si>
  <si>
    <t>Montáž připojení motorických spotřebičů, které byly přechodně vyřazeny z provozu,  , do 5 kW</t>
  </si>
  <si>
    <t>979083117R00</t>
  </si>
  <si>
    <t>Vodorovné přemístění suti přes 5000 m do 6000 m</t>
  </si>
  <si>
    <t>800-6</t>
  </si>
  <si>
    <t>POL1_9</t>
  </si>
  <si>
    <t>včetně naložení na dopravní prostředek a složení,</t>
  </si>
  <si>
    <t>979011311RT1</t>
  </si>
  <si>
    <t>Svislá doprava suti a vybouraných hmot shozem s naložením suti do shozu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</si>
  <si>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</si>
  <si>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</si>
  <si>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</si>
  <si>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</si>
  <si>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</si>
  <si>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</si>
  <si>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</si>
  <si>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</si>
  <si>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</si>
  <si>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</si>
  <si>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</si>
  <si>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</si>
  <si>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</si>
  <si>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</si>
  <si>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979990001R00</t>
  </si>
  <si>
    <t>Poplatek za skládku stavební suti, skupina 17 09 04 z Katalogu odpadů</t>
  </si>
  <si>
    <t>RTS 20/ I</t>
  </si>
  <si>
    <t>41602R001</t>
  </si>
  <si>
    <t>Pnutý stropní podhled , specifikace viz. C 03</t>
  </si>
  <si>
    <t>203 sál : 140,00</t>
  </si>
  <si>
    <t>41602R002</t>
  </si>
  <si>
    <t>Akustický dřevěný podhled z KVH profilů , specifikace viz. C 02</t>
  </si>
  <si>
    <t>strop pod galerií : 42,00</t>
  </si>
  <si>
    <t>podhled galerie skladba C02, místnost 302 : (2*15,25 + 5,15*2)*1,1</t>
  </si>
  <si>
    <t>41602R003</t>
  </si>
  <si>
    <t>Kovový,mřížkový podhled , specifikace viz. C 04</t>
  </si>
  <si>
    <t>102 a 102 : 77,00+23,00</t>
  </si>
  <si>
    <t>941955001R00</t>
  </si>
  <si>
    <t>Lešení lehké pracovní pomocné pomocné, o výšce lešeňové podlahy do 1,2 m</t>
  </si>
  <si>
    <t>800-3</t>
  </si>
  <si>
    <t>784115712R00</t>
  </si>
  <si>
    <t>Malby z malířských směsí omyvatelných, pro sádrokarton,  , bílé, dvojnásobné</t>
  </si>
  <si>
    <t>800-784</t>
  </si>
  <si>
    <t>SDK po obvodu stropu sál : 48,50</t>
  </si>
  <si>
    <t>612481211RT3</t>
  </si>
  <si>
    <t>Vyztužení povrchu vnitřních stěn sklotextilní síťovinou s dodávkou síťoviny a stěrkového tmelu</t>
  </si>
  <si>
    <t>612474410R00</t>
  </si>
  <si>
    <t>Omítka vnitřní stěn ze suché směsi tenkovrstvá (stěrka, štuk),  , vápenná, na monolitický beton, ruční zpracování</t>
  </si>
  <si>
    <t>kompletní souvrství</t>
  </si>
  <si>
    <t>784111701R00</t>
  </si>
  <si>
    <t>Příprava povrchu Penetrace (napouštění) podkladu disperzní, jednonásobná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</si>
  <si>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</si>
  <si>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</si>
  <si>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</si>
  <si>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1NP : 0,8*2,1*2+1,2*0,45</t>
  </si>
  <si>
    <t>2NP : 1*2,1*2+1,5*1,5+3,5*2,5</t>
  </si>
  <si>
    <t>3NP : 1,5*1,5+3,5*2,5*2</t>
  </si>
  <si>
    <t>943943221R00</t>
  </si>
  <si>
    <t>Montáž lešení prostorového lehkého bez podlah výšky do 10 m</t>
  </si>
  <si>
    <t>m3</t>
  </si>
  <si>
    <t>pro zatížení podlahové plochy do 2 kPa (200 kg/m2),</t>
  </si>
  <si>
    <t>6,37*3,5*2*3</t>
  </si>
  <si>
    <t>943943298R00</t>
  </si>
  <si>
    <t>Pronájem lešení prostorového lehkého za den použití</t>
  </si>
  <si>
    <t>Odkaz na mn. položky pořadí 2 : 133,77000*30</t>
  </si>
  <si>
    <t>943943821R00</t>
  </si>
  <si>
    <t>Demontáž lešení prostorového lehkého výšky do 10 m</t>
  </si>
  <si>
    <t>bez podlah pro zatížení podlahové plochy do 2 kPa (200 kg/m2),</t>
  </si>
  <si>
    <t>943955021R00</t>
  </si>
  <si>
    <t>Montáž lešeňové podlahy s příčníky nebo podélníky, výšky do 10 m</t>
  </si>
  <si>
    <t>6,37*3,5*3</t>
  </si>
  <si>
    <t>943955198R00</t>
  </si>
  <si>
    <t xml:space="preserve">Montáž lešeňové podlahy Pronájem lešeňových podlážek za den použití </t>
  </si>
  <si>
    <t>pro prostorové lešení</t>
  </si>
  <si>
    <t>Odkaz na mn. položky pořadí 5 : 66,88500*30</t>
  </si>
  <si>
    <t>943955821R00</t>
  </si>
  <si>
    <t>Demontáž lešeňové podlahy s příčníky nebo podélníky, výšky do 10 m</t>
  </si>
  <si>
    <t>Odkaz na mn. položky pořadí 5 : 66,88500</t>
  </si>
  <si>
    <t>104 : 24,30</t>
  </si>
  <si>
    <t>201 : 24,50</t>
  </si>
  <si>
    <t>301 : 24,1</t>
  </si>
  <si>
    <t xml:space="preserve">Hmotnosti z položek s pořadovými čísly: : </t>
  </si>
  <si>
    <t xml:space="preserve">1,2,5, : </t>
  </si>
  <si>
    <t>Součet: : 2,11579</t>
  </si>
  <si>
    <t>784011111R00</t>
  </si>
  <si>
    <t xml:space="preserve">Ostatní práce oprášení/ometení podkladu,  ,   </t>
  </si>
  <si>
    <t>Odkaz na mn. položky pořadí 11 : 298,64795</t>
  </si>
  <si>
    <t>766R001</t>
  </si>
  <si>
    <t>Demontáž, D + M masívní dubové madlo 80/80 mm, lakované</t>
  </si>
  <si>
    <t>784011221RT2</t>
  </si>
  <si>
    <t>Ostatní práce zakrytí předmětů,  , včetně dodávky fólie tl. 0,04 mm</t>
  </si>
  <si>
    <t>1,5*(2,25*2+2,9*2+1,85*2+3,5)*2+3,5*1,5*3</t>
  </si>
  <si>
    <t>784011222RT2</t>
  </si>
  <si>
    <t>Ostatní práce zakrytí podlah,  , včetně papírové lepenky</t>
  </si>
  <si>
    <t xml:space="preserve">1NP (přístupová trasa do řešených místností) : </t>
  </si>
  <si>
    <t>104 hlavní schodiště : 24,3</t>
  </si>
  <si>
    <t>201 schodiště : 24,5</t>
  </si>
  <si>
    <t>301 schodiště : 24,1</t>
  </si>
  <si>
    <t>784011921R00</t>
  </si>
  <si>
    <t xml:space="preserve">Ostatní práce příplatek, za práci ve schodišťovém prostoru,   </t>
  </si>
  <si>
    <t xml:space="preserve">schodiště : </t>
  </si>
  <si>
    <t>stěny : 7,7*(6,37*2+3,5*2)</t>
  </si>
  <si>
    <t>podhledy : 1,7*3,5*3+3,5*(2,25+2,9+1,85)</t>
  </si>
  <si>
    <t>784115512R00</t>
  </si>
  <si>
    <t>Malby z malířských směsí protiplísňové,  , bílé, dvojnásobné</t>
  </si>
  <si>
    <t>784191301R00</t>
  </si>
  <si>
    <t>Příprava povrchu Penetrace (napouštění) podkladu protiplísňová, jednonásobná</t>
  </si>
  <si>
    <t>Odkaz na mn. položky pořadí 15 : 194,34800</t>
  </si>
  <si>
    <t>784402804R00</t>
  </si>
  <si>
    <t>Odstranění maleb oškrabáním, na schodišti o výšce podlaží do 3,8 m</t>
  </si>
  <si>
    <t>783293002R00</t>
  </si>
  <si>
    <t>Nátěry kov.stavebních doplňk. konstrukcí ostatní disperzní, základ antikorozní + 2x email</t>
  </si>
  <si>
    <t>783R000</t>
  </si>
  <si>
    <t>Odstranění pův. nátěru zábradlí</t>
  </si>
  <si>
    <t>301 schodiště : 24,00</t>
  </si>
  <si>
    <t>784402804R00.1</t>
  </si>
  <si>
    <t>Odstranění malby oškrábáním, boční stěna schodišťových stupnů</t>
  </si>
  <si>
    <t>784441010R00.1</t>
  </si>
  <si>
    <t>Malba latexová 2x, 1barevná, boční stěna schodišťových stupnů</t>
  </si>
  <si>
    <t>611421122RT2</t>
  </si>
  <si>
    <t>Omítky vnitřní stropů vápenné, vápenocementové omítky vnitřní vápenné, vápenocementové stropů rovných hladké</t>
  </si>
  <si>
    <t>s pomocným lešením o výšce podlahy do 1900 mm a pro zatížení do 1,5 kPa,</t>
  </si>
  <si>
    <t>místnost 106 : 26,00</t>
  </si>
  <si>
    <t>612403382RT1</t>
  </si>
  <si>
    <t>Hrubá výplň rýh ve stěnách, jakoukoliv maltou maltou ze suchých směsí  50 x 50 mm</t>
  </si>
  <si>
    <t>jakékoliv šířky rýhy,</t>
  </si>
  <si>
    <t>elektroistalace : 18,8</t>
  </si>
  <si>
    <t>612421637R00</t>
  </si>
  <si>
    <t>Omítky vnitřní stěn vápenné nebo vápenocementové v podlaží i ve schodišti štukové</t>
  </si>
  <si>
    <t>stěna sál s okny : 46,00</t>
  </si>
  <si>
    <t>ostění : 10,30*5*0,30</t>
  </si>
  <si>
    <t>612433212RT1</t>
  </si>
  <si>
    <t xml:space="preserve">Omítka vnitřní sanační pro střední zasolení, dvouvrstvá, tloušťky 25 mm,  </t>
  </si>
  <si>
    <t>místnost 106,  W010 : 13,00*1,60</t>
  </si>
  <si>
    <t>106 : 26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</si>
  <si>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</si>
  <si>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</si>
  <si>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</si>
  <si>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stěna sál + ostění : 51,50</t>
  </si>
  <si>
    <t>974031122R00</t>
  </si>
  <si>
    <t>Vysekání rýh v jakémkoliv zdivu cihelném v ploše  do hloubky 30 mm, šířky do 70 mm</t>
  </si>
  <si>
    <t>Včetně pomocného lešení o výšce podlahy do 1900 mm a pro zatížení do 1,5 kPa  (150 kg/m2).</t>
  </si>
  <si>
    <t>elektroinstalace : 12,7</t>
  </si>
  <si>
    <t>978013191R00</t>
  </si>
  <si>
    <t>Otlučení omítek vápenných nebo vápenocementových vnitřních s vyškrabáním spár, s očištěním zdiva stěn, v rozsahu do 100 %</t>
  </si>
  <si>
    <t>106 (B2) : (0,35+4,53+5,38+4,53+0,575)*2,66</t>
  </si>
  <si>
    <t>-dveře : 0,8*2*-1</t>
  </si>
  <si>
    <t>735138003R00</t>
  </si>
  <si>
    <t>Otopné těleso nízkoenergetické doplňkové práce tlakové zkoušky, těles dvouřadých</t>
  </si>
  <si>
    <t>800-731</t>
  </si>
  <si>
    <t>106 : 1</t>
  </si>
  <si>
    <t>735159111R00</t>
  </si>
  <si>
    <t>Otopná tělesa panelová montáž bez ohledu na počet desek, délky do 1600 mm, bez dodávky materiálu</t>
  </si>
  <si>
    <t>735193011R00</t>
  </si>
  <si>
    <t>Čištění otopných těles kartáčem</t>
  </si>
  <si>
    <t>735159119R44</t>
  </si>
  <si>
    <t>Demontáž otopných těles litinových nebo plechových</t>
  </si>
  <si>
    <t>766411811R00</t>
  </si>
  <si>
    <t>Demontáž obložení stěn panely velikosti do 1,5 m2</t>
  </si>
  <si>
    <t>106 ostění : (1,1*1,05*2+1,45*1,05*2)+(1,08*1,05*2+1,45*1,05*2)+(1,06*1,05*2+1,45*1,05*2)</t>
  </si>
  <si>
    <t>106 stěny : (0,91*1,06+0,91*1,08+0,91*1,1)+(0,21*1,06)+(0,66*2,66*2)+(0,21*1,08)+(0,21*1,1)+(0,25*2,42*3)+(0,25*0,91*2)</t>
  </si>
  <si>
    <t>106 police : (1,06*0,25)+(0,66*0,25*5)+(0,66*0,25*4)</t>
  </si>
  <si>
    <t>230120141RT1</t>
  </si>
  <si>
    <t>Montáž truhlářské sestavy pro šatnu, specifikace viz. T04</t>
  </si>
  <si>
    <t>766845796RT1</t>
  </si>
  <si>
    <t>Truhlářská sestava pro šatnu, dýhovaný dekor, specifikace viz T04</t>
  </si>
  <si>
    <t>767996802R00</t>
  </si>
  <si>
    <t>Demontáž ostatních doplňků staveb atypických konstrukcí  o hmotnosti přes 50 do 100 kg</t>
  </si>
  <si>
    <t>kg</t>
  </si>
  <si>
    <t>800-767</t>
  </si>
  <si>
    <t>věšáky šatna : 6*55</t>
  </si>
  <si>
    <t>767995105R00</t>
  </si>
  <si>
    <t>Výroba a montáž atypických kovovových doplňků staveb hmotnosti přes 50 do 100 kg</t>
  </si>
  <si>
    <t>věšáky šatna : 55*6</t>
  </si>
  <si>
    <t>767712811R00.1</t>
  </si>
  <si>
    <t>Demontáž výkladců zapuštěných šroubovaných</t>
  </si>
  <si>
    <t>demontáž kovových inerierových dveří : 2,80*2,700*2</t>
  </si>
  <si>
    <t>767R001</t>
  </si>
  <si>
    <t>106 : (0,8*0,1+2*0,1*2)</t>
  </si>
  <si>
    <t>784402801R00</t>
  </si>
  <si>
    <t>Odstranění maleb oškrabáním, v místnostech do 3,8 m</t>
  </si>
  <si>
    <t>místnost 106 : 15,00*1,40</t>
  </si>
  <si>
    <t>strop : 26,00</t>
  </si>
  <si>
    <t>784191101R00</t>
  </si>
  <si>
    <t>místnost 106 : 15,00*3,40</t>
  </si>
  <si>
    <t>stěna sál + ostění : 46,00+15,45</t>
  </si>
  <si>
    <t>612481211RT2</t>
  </si>
  <si>
    <t>784195412R00</t>
  </si>
  <si>
    <t>Malby z malířských směsí otěruvzdorných,  , bělost 92 %, dvojnásobné</t>
  </si>
  <si>
    <t>dveře : 2,00*0,80*2</t>
  </si>
  <si>
    <t>50,00</t>
  </si>
  <si>
    <t>stěna sál : 20*2,00</t>
  </si>
  <si>
    <t>974054208R00</t>
  </si>
  <si>
    <t>Vyvrtání kapes pro krabice ve zdivu cihelném průměr do 80 mm</t>
  </si>
  <si>
    <t>210010301R00</t>
  </si>
  <si>
    <t xml:space="preserve">Montáž krabice plastové přístrojové, kruhové,  ,  ,  , do zdiva, bez zapojení,  </t>
  </si>
  <si>
    <t>210110041R00</t>
  </si>
  <si>
    <t>Montáž spínače zapuštěného a polozapuštěného včetně zapojení, jednopólového,  , řazení 1</t>
  </si>
  <si>
    <t>210110045R00</t>
  </si>
  <si>
    <t>Montáž spínače zapuštěného a polozapuštěného včetně zapojení, střídavého,  , řazení 6</t>
  </si>
  <si>
    <t>210111011R00</t>
  </si>
  <si>
    <t xml:space="preserve">Montáž zásuvky domovní zapuštěné včetně zapojení,  , provedení 2P+PE,  </t>
  </si>
  <si>
    <t>210800105R00</t>
  </si>
  <si>
    <t>Montáž kabelu CYKY 750 V, 3 x 1,5 mm2, uloženého pod omítkou</t>
  </si>
  <si>
    <t>210800106R00</t>
  </si>
  <si>
    <t>Montáž kabelu CYKY 750 V, 3 x 2,5 mm2, uloženého pod omítkou</t>
  </si>
  <si>
    <t>650101521R00</t>
  </si>
  <si>
    <t>Svítidla LED, stropního, přisazeného</t>
  </si>
  <si>
    <t>909      R00</t>
  </si>
  <si>
    <t>Hzs-nezmeritelne stavebni prace</t>
  </si>
  <si>
    <t>h</t>
  </si>
  <si>
    <t>Prav.M</t>
  </si>
  <si>
    <t>HZS</t>
  </si>
  <si>
    <t>POL10_</t>
  </si>
  <si>
    <t>34111032R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</si>
  <si>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</si>
  <si>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SPCM</t>
  </si>
  <si>
    <t>použití -30 až 70 °C; max.provoz.teplota při zkratu 160 °C; min.teplota pokládky -5 °C; průřez vodiče 1,5 mm2; samozhášivý; odolnost vůči UV záření; barva pláště černá</t>
  </si>
  <si>
    <t>Odkaz na mn. položky pořadí 120 : 9,70000*1,1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</si>
  <si>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</si>
  <si>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</si>
  <si>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použití -30 až 70 °C; max.provoz.teplota při zkratu 160 °C; min.teplota pokládky -5 °C; průřez vodiče 2,5 mm2; samozhášivý; odolnost vůči UV záření; barva pláště černá</t>
  </si>
  <si>
    <t>38,39</t>
  </si>
  <si>
    <t>345 01</t>
  </si>
  <si>
    <t>Pomocný materiál</t>
  </si>
  <si>
    <t xml:space="preserve">sada  </t>
  </si>
  <si>
    <t>34535400R</t>
  </si>
  <si>
    <t>strojek pro jednopólový spínač; řazení 1, 1So; 10AX, 250VAC</t>
  </si>
  <si>
    <t>34535444R</t>
  </si>
  <si>
    <t>strojek pro spínač střídavý; řazení 6, 6So; 10AX, 250VAC</t>
  </si>
  <si>
    <t>34536490R</t>
  </si>
  <si>
    <t>kryt spínače; jednoduchý; pro pro spínače řazení 1,6,7,1/0</t>
  </si>
  <si>
    <t>34536700R</t>
  </si>
  <si>
    <t>rámeček pro elektroinst. přístroje (zásuvky a spínače); jednonásobný</t>
  </si>
  <si>
    <t>34551610R</t>
  </si>
  <si>
    <t>zásuvka jednonásobná s ochr.kolíkem; řazení 2P+PE; 16 A, 250 V AC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</si>
  <si>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</si>
  <si>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</si>
  <si>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348360164T1</t>
  </si>
  <si>
    <t>Svítidlo LED stropní přisazené, výkon 58 W, vel. 1560x266 mm</t>
  </si>
  <si>
    <t>106 : 3</t>
  </si>
  <si>
    <t>M21R001</t>
  </si>
  <si>
    <t>Elektromontáže - samostatný rozpočet</t>
  </si>
  <si>
    <t>soubor</t>
  </si>
  <si>
    <t>204 - jeviště : 78,85</t>
  </si>
  <si>
    <t>demontáž kovových inerierových dveří : 3,50*2,70*2</t>
  </si>
  <si>
    <t>766111RXX</t>
  </si>
  <si>
    <t>Dodávka + montáž skládací harmonikové dveře pod galerií, specifikace T 07</t>
  </si>
  <si>
    <t>včetně kování : 1</t>
  </si>
  <si>
    <t>763711223RXX.1</t>
  </si>
  <si>
    <t>Dřevěná část zábradlí na galerii, specifikace T 06</t>
  </si>
  <si>
    <t xml:space="preserve">dřevěná část na galerii zábradlí : </t>
  </si>
  <si>
    <t>vnitřní výška  70 cm, venkovní výška 157 cm : 46,60</t>
  </si>
  <si>
    <t>766417111R00</t>
  </si>
  <si>
    <t>sloupy : 6,94*0,60*3</t>
  </si>
  <si>
    <t>6,90*1,00</t>
  </si>
  <si>
    <t>3,30*0,70</t>
  </si>
  <si>
    <t>3,30*0,40</t>
  </si>
  <si>
    <t>2,40*0,50</t>
  </si>
  <si>
    <t>2,40*0,70*4</t>
  </si>
  <si>
    <t>2,40*0,70</t>
  </si>
  <si>
    <t>2,70*0,70*3</t>
  </si>
  <si>
    <t/>
  </si>
  <si>
    <t>stěna : 3,40*3,90</t>
  </si>
  <si>
    <t>2,80*4,10</t>
  </si>
  <si>
    <t>2,70*2,50</t>
  </si>
  <si>
    <t>3,10*4,00</t>
  </si>
  <si>
    <t>nadpraží : 20,00*0,40</t>
  </si>
  <si>
    <t>3,30*1,00</t>
  </si>
  <si>
    <t>2,80*1,00*4</t>
  </si>
  <si>
    <t>ostění otvoru galerie : 8,40*0,75*4</t>
  </si>
  <si>
    <t>7,70*0,75*5</t>
  </si>
  <si>
    <t>kaskádové obložení jeviště : 80,00*1,10</t>
  </si>
  <si>
    <t>ostění jeviště : 14,80*0,60</t>
  </si>
  <si>
    <t>čelo jeviště : 9,50*1,20</t>
  </si>
  <si>
    <t>ztratné : 221,937*0,20</t>
  </si>
  <si>
    <t>766411812R00</t>
  </si>
  <si>
    <t>Demontáž obložení stěn panely velikosti přes 1,5 m2</t>
  </si>
  <si>
    <t>přísálí přízemí : 25,70</t>
  </si>
  <si>
    <t>3,80</t>
  </si>
  <si>
    <t>1,56*4</t>
  </si>
  <si>
    <t>6,50*2,90</t>
  </si>
  <si>
    <t>6,70*2,90</t>
  </si>
  <si>
    <t>11,30*2,90</t>
  </si>
  <si>
    <t>odečet okna :   -3*1,2*1,60</t>
  </si>
  <si>
    <t>ostění otvorů do sálu : 0,60*8,10*4</t>
  </si>
  <si>
    <t>0,60*7,20</t>
  </si>
  <si>
    <t>galerie : 7,70*0,60*5</t>
  </si>
  <si>
    <t>2,40*0,60*6</t>
  </si>
  <si>
    <t>čelo a obložení jeviště : 8,50*1,20</t>
  </si>
  <si>
    <t>30,30 + 7,50</t>
  </si>
  <si>
    <t>ztratné : 204,53*0,20</t>
  </si>
  <si>
    <t>766411822R00</t>
  </si>
  <si>
    <t>Demontáž obložení stěn podkladových roštů</t>
  </si>
  <si>
    <t>766421821R00.1</t>
  </si>
  <si>
    <t>Demontáž zábradlí galerie</t>
  </si>
  <si>
    <t>rozměr 25 bm* 1,20 m : 25</t>
  </si>
  <si>
    <t>766421821R00.2</t>
  </si>
  <si>
    <t>Demontáž nosné konstrukce balkonu</t>
  </si>
  <si>
    <t>2,10*4</t>
  </si>
  <si>
    <t>766421821R00.3</t>
  </si>
  <si>
    <t>Demontáž koženkových skládacích stěn</t>
  </si>
  <si>
    <t>2 NP : 7,7*5</t>
  </si>
  <si>
    <t>1 NP : 6,00*2</t>
  </si>
  <si>
    <t>766421821R00.4</t>
  </si>
  <si>
    <t>Demontáž obložení radiátoru</t>
  </si>
  <si>
    <t>hlavní sál pod oknem : 18,30</t>
  </si>
  <si>
    <t>přísálí pod oknem : 11,30</t>
  </si>
  <si>
    <t>schodiště 201 : 3,30</t>
  </si>
  <si>
    <t>vestibul 102 : 4,00</t>
  </si>
  <si>
    <t>767200002RA0</t>
  </si>
  <si>
    <t>Zábradlí balkonové, nátěry</t>
  </si>
  <si>
    <t>Součtová</t>
  </si>
  <si>
    <t>25,40</t>
  </si>
  <si>
    <t>76720000RXXX</t>
  </si>
  <si>
    <t>767995104RXX.1</t>
  </si>
  <si>
    <t>Kryt radiátoru včetně nosné konstrukce, specifikace 5 Z</t>
  </si>
  <si>
    <t xml:space="preserve">kryt radiáttoru z pozinkovaného plechu tl. 1,5 mm : </t>
  </si>
  <si>
    <t xml:space="preserve">typ RV10 - 15 , horní krycí deska kompaktní s bílým jádrem : </t>
  </si>
  <si>
    <t>5Za : 13,00*2,00</t>
  </si>
  <si>
    <t>5Zb : 9,30*0,90</t>
  </si>
  <si>
    <t>5Zd : 3,50*1,00</t>
  </si>
  <si>
    <t>5Zc : 3,50*1,28</t>
  </si>
  <si>
    <t>ztratné : 42,35*0,10</t>
  </si>
  <si>
    <t>766694123RXX.1</t>
  </si>
  <si>
    <t>Montáž parapetních desek š.nad 30 cm, včetně dodávky kompaktní desky 6 mm, specifikace 5Z</t>
  </si>
  <si>
    <t>5Za : 4,50</t>
  </si>
  <si>
    <t>5Zb : 3,60</t>
  </si>
  <si>
    <t>5Zc : 1,30</t>
  </si>
  <si>
    <t>5Zd : 1,30</t>
  </si>
  <si>
    <t>10,70*0,20</t>
  </si>
  <si>
    <t>612421RXXX1</t>
  </si>
  <si>
    <t>Speciální dekorační nátěr,  s metalickým efektem, specifikace W 18</t>
  </si>
  <si>
    <t>přísálí : 11,30*1,90</t>
  </si>
  <si>
    <t xml:space="preserve"> -1,20*1,60*3</t>
  </si>
  <si>
    <t>(1,60+1,20+1,60)*0,25*3</t>
  </si>
  <si>
    <t>galerie : 3,10*18,30</t>
  </si>
  <si>
    <t xml:space="preserve"> - 3,50*2,40</t>
  </si>
  <si>
    <t>(2,40+3,50+2,40)*0,90</t>
  </si>
  <si>
    <t>6,20*2</t>
  </si>
  <si>
    <t xml:space="preserve"> -2,00*0,90</t>
  </si>
  <si>
    <t>61191678RT1</t>
  </si>
  <si>
    <t>D dřevěných panel pro obložení podia</t>
  </si>
  <si>
    <t xml:space="preserve">m2    </t>
  </si>
  <si>
    <t>204 ( W005) : (1,04+0,5+2,9+2,9+0,5+1,04)*1,25</t>
  </si>
  <si>
    <t>203 obložení pod oknem (W005) : (18,29*0,42)+(18,29*0,10)</t>
  </si>
  <si>
    <t>762085151R00</t>
  </si>
  <si>
    <t>Zvláštní výkony hoblování viditelných částí krovu  strojně na pile</t>
  </si>
  <si>
    <t>78,85*0,032*1,1</t>
  </si>
  <si>
    <t>762812240R00</t>
  </si>
  <si>
    <t>Záklop stropů montáž  z hoblovaných prken s olištováním kolem zdi, vrchního na sraz, spáry kryté lištami</t>
  </si>
  <si>
    <t>204 jeviště : 78,85</t>
  </si>
  <si>
    <t>762812811R00</t>
  </si>
  <si>
    <t>Demontáž záklopů stropů vrchních, zapuštěných z hoblovaných prken s olištováním tloušťky do 32 mm</t>
  </si>
  <si>
    <t>775592000R00</t>
  </si>
  <si>
    <t>Ostatní práce broušení dřevěných podlah hrubé+střední+jemné</t>
  </si>
  <si>
    <t>204 (B11) : 78,85</t>
  </si>
  <si>
    <t>777101101R00</t>
  </si>
  <si>
    <t>Příprava podkladu vysávání podlah průmyslovým vysavačem</t>
  </si>
  <si>
    <t>800-773</t>
  </si>
  <si>
    <t>Odkaz na mn. položky pořadí 13 : 78,85000</t>
  </si>
  <si>
    <t>783626028R00</t>
  </si>
  <si>
    <t>Nátěry truhlářských výrobků syntetické na vzduchu schnoucí, 1x tmelení</t>
  </si>
  <si>
    <t>60511133R</t>
  </si>
  <si>
    <t>Prkno dřevina: BO, SM; opracování: omítané; stavební; tl. = 32 mm; délka 4 000 až 6 000 mm</t>
  </si>
  <si>
    <t>204 jeviště : 78,85*0,032*1,1</t>
  </si>
  <si>
    <t>998775101R00</t>
  </si>
  <si>
    <t>Přesun hmot pro podlahy vlysové a parketové v objektech výšky do 6 m</t>
  </si>
  <si>
    <t>776200820RT1</t>
  </si>
  <si>
    <t>Demontáž povlakových podlah ze schodišťových stupňů lepených, s podložkou, z ploch přes 10 m2</t>
  </si>
  <si>
    <t>203 schody  na jeviště (B13) : 5*0,6*2</t>
  </si>
  <si>
    <t>776200830R00</t>
  </si>
  <si>
    <t xml:space="preserve">Demontáž povlakových podlah ze schodišťových stupňů odstranění hran scodišťových stupňů a uložení na hromady,  ,  </t>
  </si>
  <si>
    <t>776210300RU2</t>
  </si>
  <si>
    <t>Lepení podlah pryžových na schodišťových stupních včetně dodávky materiálu  doplňkové práce  lepení hran na stupně</t>
  </si>
  <si>
    <t>6</t>
  </si>
  <si>
    <t>776220110RT1</t>
  </si>
  <si>
    <t xml:space="preserve">Lepení podlah z plastů (PVC) na schodišťových stupních rovných, - montáž,  </t>
  </si>
  <si>
    <t>203 schody  na jeviště : 5*0,6*2</t>
  </si>
  <si>
    <t>776220200RT1</t>
  </si>
  <si>
    <t xml:space="preserve">Lepení podlah z plastů (PVC) na schodišťových stupních podstupnice, - montáž,  </t>
  </si>
  <si>
    <t>Vinylová textilní podlahová krytina,, zatížení 23, 34, 42; protiskluzné R 10 viz . P 07</t>
  </si>
  <si>
    <t xml:space="preserve">204 schody jeviště : </t>
  </si>
  <si>
    <t>stupnice : (0,26*0,6)*4*2*1,05</t>
  </si>
  <si>
    <t>podstupnice : (0,18*0,6)*5*2*1,05</t>
  </si>
  <si>
    <t>podesta : (0,6*0,88)+(0,6+1)*1,05</t>
  </si>
  <si>
    <t>998776101R00</t>
  </si>
  <si>
    <t>Přesun hmot pro podlahy povlakové v objektech výšky do 6 m</t>
  </si>
  <si>
    <t>979990161R00</t>
  </si>
  <si>
    <t>Poplatek za skládku za uložení, dřevo,  , skupina 17 02 01 z Katalogu odpadů</t>
  </si>
  <si>
    <t>941941502R00</t>
  </si>
  <si>
    <t>Dovoz a odvoz lešení rámového pronajatého</t>
  </si>
  <si>
    <t>km</t>
  </si>
  <si>
    <t>dovoz včetně odvozu lešení</t>
  </si>
  <si>
    <t>203 : 194,6</t>
  </si>
  <si>
    <t>Odkaz na mn. položky pořadí 5 : 194,60000</t>
  </si>
  <si>
    <t>203 - podlaha : 194,60</t>
  </si>
  <si>
    <t>966068102R00.1</t>
  </si>
  <si>
    <t>Demontáž dřevěných konstrukcí</t>
  </si>
  <si>
    <t>Malé podhledy (B14) : (8,2*0,0092*33)</t>
  </si>
  <si>
    <t>Velké podhledy (podélné) (B14) : (15,89*0,350*0,04)*2</t>
  </si>
  <si>
    <t>Velké podhledy (příčné) (B14) : (8,2*0,35*0,04)*6</t>
  </si>
  <si>
    <t>978011211R00</t>
  </si>
  <si>
    <t xml:space="preserve">Odstranění štukové vrstvy z omítek vnitřních stropů vnitřních,  </t>
  </si>
  <si>
    <t>203 (B12) : 194,6</t>
  </si>
  <si>
    <t>784402803R00</t>
  </si>
  <si>
    <t>Odstranění maleb oškrabáním, v místnostech přes 5 m do 8 m</t>
  </si>
  <si>
    <t>203 ( C005) : 194,6</t>
  </si>
  <si>
    <t>203 (C001+C005+C006) : 194,60</t>
  </si>
  <si>
    <t>784195212R00</t>
  </si>
  <si>
    <t>Malby z malířských směsí otěruvzdorných,  , bělost 82 %, dvojnásobné</t>
  </si>
  <si>
    <t>1</t>
  </si>
  <si>
    <t>D + M dřevěné obložení stěn, včetně dřevěného roštu</t>
  </si>
  <si>
    <t>D + M Kovové interiérové dveře, 3,50 x 2,70 m, specifikace 7Z</t>
  </si>
  <si>
    <t>dodávka + montáž závěsy a záclony + kolejnice , specifikace 1Z : elektricky ovládané</t>
  </si>
  <si>
    <t>D + M Kovové interiérové dveře, 2,80 x 2,70, specifikace 7C</t>
  </si>
  <si>
    <r>
      <t xml:space="preserve">Dveře vnitřní CPL 0,2 KLASIK plné 1kř. 80x197 cm, dekor dub </t>
    </r>
    <r>
      <rPr>
        <sz val="8"/>
        <color rgb="FFFF0000"/>
        <rFont val="Arial CE"/>
        <charset val="238"/>
      </rPr>
      <t>viz T03</t>
    </r>
  </si>
  <si>
    <r>
      <t xml:space="preserve">Montáž dveřních křídel kompletizovaných otevíravých ,   do ocelové nebo fošnové zárubně, jednokřídlových, šířky do 800 mm </t>
    </r>
    <r>
      <rPr>
        <sz val="8"/>
        <color rgb="FFFF0000"/>
        <rFont val="Arial CE"/>
        <charset val="238"/>
      </rPr>
      <t>viz T03</t>
    </r>
    <r>
      <rPr>
        <sz val="8"/>
        <rFont val="Arial CE"/>
        <charset val="238"/>
      </rPr>
      <t xml:space="preserve"> </t>
    </r>
    <r>
      <rPr>
        <sz val="8"/>
        <color rgb="FFFF0000"/>
        <rFont val="Arial CE"/>
        <charset val="238"/>
      </rPr>
      <t>a T05</t>
    </r>
  </si>
  <si>
    <r>
      <t xml:space="preserve">Montáž kliky a štítku </t>
    </r>
    <r>
      <rPr>
        <sz val="8"/>
        <color rgb="FFFF0000"/>
        <rFont val="Arial CE"/>
        <charset val="238"/>
      </rPr>
      <t>viz T03</t>
    </r>
    <r>
      <rPr>
        <sz val="8"/>
        <rFont val="Arial CE"/>
        <charset val="238"/>
      </rPr>
      <t xml:space="preserve"> </t>
    </r>
    <r>
      <rPr>
        <sz val="8"/>
        <color rgb="FFFF0000"/>
        <rFont val="Arial CE"/>
        <charset val="238"/>
      </rPr>
      <t>a T05</t>
    </r>
  </si>
  <si>
    <r>
      <t>Kování interiérové kliky s kruhovými štíty pro klíč; povrch - kliky pochromované TiN (zlatá); povrch</t>
    </r>
    <r>
      <rPr>
        <sz val="8"/>
        <color rgb="FFFF0000"/>
        <rFont val="Arial CE"/>
        <charset val="238"/>
      </rPr>
      <t xml:space="preserve"> viz T03 a T05</t>
    </r>
  </si>
  <si>
    <t>28A</t>
  </si>
  <si>
    <t>Dveře vnitřní dřevěné se skrytou zárubní, dýhované, pravé, reverzní otvírání viz T05</t>
  </si>
  <si>
    <t>D + M čalouněného akustického obkladu, viz skadba W08 s dřevěným obložením viz T02</t>
  </si>
  <si>
    <r>
      <t>Dodávka + montáž záclonová kolejnice, viz 1Z</t>
    </r>
    <r>
      <rPr>
        <sz val="8"/>
        <color rgb="FFFF0000"/>
        <rFont val="Arial CE"/>
        <charset val="238"/>
      </rPr>
      <t>, rozměry a specifikace závěsů a záclon viz N11 a N12</t>
    </r>
  </si>
  <si>
    <t>203 (P09):171,00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</si>
</sst>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17" fillId="0" borderId="42" xfId="0" applyNumberFormat="1" applyFont="1" applyBorder="1" applyAlignment="1">
      <alignment vertical="top" shrinkToFit="1"/>
    </xf>
    <xf numFmtId="49" fontId="22" fillId="0" borderId="40" xfId="0" applyNumberFormat="1" applyFont="1" applyBorder="1" applyAlignment="1">
      <alignment horizontal="left" vertical="top" wrapText="1"/>
    </xf>
    <xf numFmtId="165" fontId="22" fillId="0" borderId="40" xfId="0" applyNumberFormat="1" applyFont="1" applyBorder="1" applyAlignment="1">
      <alignment vertical="top" shrinkToFit="1"/>
    </xf>
    <xf numFmtId="49" fontId="17" fillId="0" borderId="18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top" shrinkToFit="1"/>
    </xf>
    <xf numFmtId="165" fontId="17" fillId="0" borderId="18" xfId="0" applyNumberFormat="1" applyFont="1" applyBorder="1" applyAlignment="1">
      <alignment vertical="top" shrinkToFit="1"/>
    </xf>
    <xf numFmtId="4" fontId="17" fillId="4" borderId="18" xfId="0" applyNumberFormat="1" applyFont="1" applyFill="1" applyBorder="1" applyAlignment="1" applyProtection="1">
      <alignment vertical="top" shrinkToFit="1"/>
      <protection locked="0"/>
    </xf>
    <xf numFmtId="4" fontId="17" fillId="0" borderId="18" xfId="0" applyNumberFormat="1" applyFont="1" applyBorder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sheetProtection algorithmName="SHA-512" hashValue="tigGrBDTECzfDTlfTI0oKZg6oElZmQNBjmU5taWYReo5x8UwRylNNKvWuoA1c+h1RDxcay6waZ5L+SgORcJY/w==" saltValue="LljECGqFs4+Mvu2R8bhnl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1"/>
  <sheetViews>
    <sheetView showGridLines="0" topLeftCell="B20" zoomScaleNormal="100" zoomScaleSheetLayoutView="75" workbookViewId="0">
      <selection activeCell="N31" sqref="N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5703125" style="51" customWidth="1"/>
    <col min="6" max="6" width="11.5703125" customWidth="1"/>
    <col min="7" max="9" width="13" customWidth="1"/>
    <col min="10" max="10" width="5.5703125" customWidth="1"/>
    <col min="11" max="11" width="4.42578125" customWidth="1"/>
    <col min="12" max="15" width="10.5703125" customWidth="1"/>
    <col min="52" max="52" width="94" customWidth="1"/>
  </cols>
  <sheetData>
    <row r="1" spans="1:15" ht="33.75" customHeight="1" x14ac:dyDescent="0.2">
      <c r="A1" s="47" t="s">
        <v>36</v>
      </c>
      <c r="B1" s="242" t="s">
        <v>41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 x14ac:dyDescent="0.2">
      <c r="A2" s="2"/>
      <c r="B2" s="74" t="s">
        <v>22</v>
      </c>
      <c r="C2" s="75"/>
      <c r="D2" s="76" t="s">
        <v>43</v>
      </c>
      <c r="E2" s="248" t="s">
        <v>44</v>
      </c>
      <c r="F2" s="249"/>
      <c r="G2" s="249"/>
      <c r="H2" s="249"/>
      <c r="I2" s="249"/>
      <c r="J2" s="250"/>
      <c r="O2" s="1"/>
    </row>
    <row r="3" spans="1:15" ht="27" hidden="1" customHeight="1" x14ac:dyDescent="0.2">
      <c r="A3" s="2"/>
      <c r="B3" s="77"/>
      <c r="C3" s="75"/>
      <c r="D3" s="78"/>
      <c r="E3" s="251"/>
      <c r="F3" s="252"/>
      <c r="G3" s="252"/>
      <c r="H3" s="252"/>
      <c r="I3" s="252"/>
      <c r="J3" s="253"/>
    </row>
    <row r="4" spans="1:15" ht="23.25" customHeight="1" x14ac:dyDescent="0.2">
      <c r="A4" s="2"/>
      <c r="B4" s="79"/>
      <c r="C4" s="80"/>
      <c r="D4" s="81"/>
      <c r="E4" s="232"/>
      <c r="F4" s="232"/>
      <c r="G4" s="232"/>
      <c r="H4" s="232"/>
      <c r="I4" s="232"/>
      <c r="J4" s="233"/>
    </row>
    <row r="5" spans="1:15" ht="24" customHeight="1" x14ac:dyDescent="0.2">
      <c r="A5" s="2"/>
      <c r="B5" s="31" t="s">
        <v>42</v>
      </c>
      <c r="D5" s="236"/>
      <c r="E5" s="237"/>
      <c r="F5" s="237"/>
      <c r="G5" s="237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38"/>
      <c r="E6" s="239"/>
      <c r="F6" s="239"/>
      <c r="G6" s="239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240"/>
      <c r="F7" s="241"/>
      <c r="G7" s="24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2" t="s">
        <v>45</v>
      </c>
      <c r="H8" s="18" t="s">
        <v>40</v>
      </c>
      <c r="I8" s="85" t="s">
        <v>49</v>
      </c>
      <c r="J8" s="8"/>
    </row>
    <row r="9" spans="1:15" ht="15.75" hidden="1" customHeight="1" x14ac:dyDescent="0.2">
      <c r="A9" s="2"/>
      <c r="B9" s="2"/>
      <c r="D9" s="82" t="s">
        <v>46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5"/>
      <c r="D10" s="84" t="s">
        <v>48</v>
      </c>
      <c r="E10" s="83" t="s">
        <v>47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5"/>
      <c r="E11" s="255"/>
      <c r="F11" s="255"/>
      <c r="G11" s="255"/>
      <c r="H11" s="18" t="s">
        <v>40</v>
      </c>
      <c r="I11" s="86"/>
      <c r="J11" s="8"/>
    </row>
    <row r="12" spans="1:15" ht="15.75" customHeight="1" x14ac:dyDescent="0.2">
      <c r="A12" s="2"/>
      <c r="B12" s="28"/>
      <c r="C12" s="54"/>
      <c r="D12" s="231"/>
      <c r="E12" s="231"/>
      <c r="F12" s="231"/>
      <c r="G12" s="231"/>
      <c r="H12" s="18" t="s">
        <v>34</v>
      </c>
      <c r="I12" s="86"/>
      <c r="J12" s="8"/>
    </row>
    <row r="13" spans="1:15" ht="15.75" customHeight="1" x14ac:dyDescent="0.2">
      <c r="A13" s="2"/>
      <c r="B13" s="29"/>
      <c r="C13" s="55"/>
      <c r="D13" s="87"/>
      <c r="E13" s="234"/>
      <c r="F13" s="235"/>
      <c r="G13" s="235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254"/>
      <c r="F15" s="254"/>
      <c r="G15" s="256"/>
      <c r="H15" s="256"/>
      <c r="I15" s="256" t="s">
        <v>29</v>
      </c>
      <c r="J15" s="257"/>
    </row>
    <row r="16" spans="1:15" ht="23.25" customHeight="1" x14ac:dyDescent="0.2">
      <c r="A16" s="141" t="s">
        <v>24</v>
      </c>
      <c r="B16" s="38" t="s">
        <v>24</v>
      </c>
      <c r="C16" s="60"/>
      <c r="D16" s="61"/>
      <c r="E16" s="220"/>
      <c r="F16" s="221"/>
      <c r="G16" s="220"/>
      <c r="H16" s="221"/>
      <c r="I16" s="220">
        <f>SUMIF(F76:F97,A16,I76:I97)+SUMIF(F76:F97,"PSU",I76:I97)</f>
        <v>0</v>
      </c>
      <c r="J16" s="222"/>
    </row>
    <row r="17" spans="1:10" ht="23.25" customHeight="1" x14ac:dyDescent="0.2">
      <c r="A17" s="141" t="s">
        <v>25</v>
      </c>
      <c r="B17" s="38" t="s">
        <v>25</v>
      </c>
      <c r="C17" s="60"/>
      <c r="D17" s="61"/>
      <c r="E17" s="220"/>
      <c r="F17" s="221"/>
      <c r="G17" s="220"/>
      <c r="H17" s="221"/>
      <c r="I17" s="220">
        <f>SUMIF(F76:F97,A17,I76:I97)</f>
        <v>0</v>
      </c>
      <c r="J17" s="222"/>
    </row>
    <row r="18" spans="1:10" ht="23.25" customHeight="1" x14ac:dyDescent="0.2">
      <c r="A18" s="141" t="s">
        <v>26</v>
      </c>
      <c r="B18" s="38" t="s">
        <v>26</v>
      </c>
      <c r="C18" s="60"/>
      <c r="D18" s="61"/>
      <c r="E18" s="220"/>
      <c r="F18" s="221"/>
      <c r="G18" s="220"/>
      <c r="H18" s="221"/>
      <c r="I18" s="220">
        <f>SUMIF(F76:F97,A18,I76:I97)</f>
        <v>0</v>
      </c>
      <c r="J18" s="222"/>
    </row>
    <row r="19" spans="1:10" ht="23.25" customHeight="1" x14ac:dyDescent="0.2">
      <c r="A19" s="141" t="s">
        <v>129</v>
      </c>
      <c r="B19" s="38" t="s">
        <v>27</v>
      </c>
      <c r="C19" s="60"/>
      <c r="D19" s="61"/>
      <c r="E19" s="220"/>
      <c r="F19" s="221"/>
      <c r="G19" s="220"/>
      <c r="H19" s="221"/>
      <c r="I19" s="220">
        <f>SUMIF(F76:F97,A19,I76:I97)</f>
        <v>0</v>
      </c>
      <c r="J19" s="222"/>
    </row>
    <row r="20" spans="1:10" ht="23.25" customHeight="1" x14ac:dyDescent="0.2">
      <c r="A20" s="141" t="s">
        <v>130</v>
      </c>
      <c r="B20" s="38" t="s">
        <v>28</v>
      </c>
      <c r="C20" s="60"/>
      <c r="D20" s="61"/>
      <c r="E20" s="220"/>
      <c r="F20" s="221"/>
      <c r="G20" s="220"/>
      <c r="H20" s="221"/>
      <c r="I20" s="220">
        <f>SUMIF(F76:F97,A20,I76:I97)</f>
        <v>0</v>
      </c>
      <c r="J20" s="222"/>
    </row>
    <row r="21" spans="1:10" ht="23.25" customHeight="1" x14ac:dyDescent="0.2">
      <c r="A21" s="2"/>
      <c r="B21" s="48" t="s">
        <v>29</v>
      </c>
      <c r="C21" s="62"/>
      <c r="D21" s="63"/>
      <c r="E21" s="223"/>
      <c r="F21" s="258"/>
      <c r="G21" s="223"/>
      <c r="H21" s="258"/>
      <c r="I21" s="223">
        <f>SUM(I16:J20)</f>
        <v>0</v>
      </c>
      <c r="J21" s="224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18">
        <f>ZakladDPHSniVypocet</f>
        <v>0</v>
      </c>
      <c r="H23" s="219"/>
      <c r="I23" s="21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16">
        <f>A23</f>
        <v>0</v>
      </c>
      <c r="H24" s="217"/>
      <c r="I24" s="21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18">
        <f>ZakladDPHZaklVypocet</f>
        <v>0</v>
      </c>
      <c r="H25" s="219"/>
      <c r="I25" s="21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45">
        <f>A25</f>
        <v>0</v>
      </c>
      <c r="H26" s="246"/>
      <c r="I26" s="24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47">
        <f>CenaCelkem-(ZakladDPHSni+DPHSni+ZakladDPHZakl+DPHZakl)</f>
        <v>0</v>
      </c>
      <c r="H27" s="247"/>
      <c r="I27" s="24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5">
        <f>ZakladDPHSniVypocet+ZakladDPHZaklVypocet</f>
        <v>0</v>
      </c>
      <c r="H28" s="226"/>
      <c r="I28" s="226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5">
        <f>A27</f>
        <v>0</v>
      </c>
      <c r="H29" s="225"/>
      <c r="I29" s="225"/>
      <c r="J29" s="120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>
        <v>44965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27"/>
      <c r="E34" s="228"/>
      <c r="G34" s="229"/>
      <c r="H34" s="230"/>
      <c r="I34" s="230"/>
      <c r="J34" s="25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10"/>
      <c r="D39" s="210"/>
      <c r="E39" s="210"/>
      <c r="F39" s="100">
        <f>'OVN 00 00.1.1. Naklady'!AE32+'SO 01.4 01.4.a Pol'!AE341+'SO 01.4 01.4.b Pol'!AE107+'SO 01.4 01.4.c Pol'!AE177+'SO 01.4 01.4.d Pol'!AE12+'SO 01.4 01.4.e Pol'!AE222+'SO 01.4 01.4.f Pol'!AE45</f>
        <v>0</v>
      </c>
      <c r="G39" s="101">
        <f>'OVN 00 00.1.1. Naklady'!AF32+'SO 01.4 01.4.a Pol'!AF341+'SO 01.4 01.4.b Pol'!AF107+'SO 01.4 01.4.c Pol'!AF177+'SO 01.4 01.4.d Pol'!AF12+'SO 01.4 01.4.e Pol'!AF222+'SO 01.4 01.4.f Pol'!AF45</f>
        <v>0</v>
      </c>
      <c r="H39" s="102">
        <f t="shared" ref="H39:H49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14" t="s">
        <v>51</v>
      </c>
      <c r="D40" s="214"/>
      <c r="E40" s="214"/>
      <c r="F40" s="105">
        <f>'OVN 00 00.1.1. Naklady'!AE32</f>
        <v>0</v>
      </c>
      <c r="G40" s="106">
        <f>'OVN 00 00.1.1. Naklady'!AF32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52</v>
      </c>
      <c r="C41" s="210" t="s">
        <v>53</v>
      </c>
      <c r="D41" s="210"/>
      <c r="E41" s="210"/>
      <c r="F41" s="109">
        <f>'OVN 00 00.1.1. Naklady'!AE32</f>
        <v>0</v>
      </c>
      <c r="G41" s="102">
        <f>'OVN 00 00.1.1. Naklady'!AF32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2</v>
      </c>
      <c r="B42" s="104"/>
      <c r="C42" s="214" t="s">
        <v>54</v>
      </c>
      <c r="D42" s="214"/>
      <c r="E42" s="214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55</v>
      </c>
      <c r="C43" s="214" t="s">
        <v>56</v>
      </c>
      <c r="D43" s="214"/>
      <c r="E43" s="214"/>
      <c r="F43" s="105">
        <f>'SO 01.4 01.4.a Pol'!AE341+'SO 01.4 01.4.b Pol'!AE107+'SO 01.4 01.4.c Pol'!AE177+'SO 01.4 01.4.d Pol'!AE12+'SO 01.4 01.4.e Pol'!AE222+'SO 01.4 01.4.f Pol'!AE45</f>
        <v>0</v>
      </c>
      <c r="G43" s="106">
        <f>'SO 01.4 01.4.a Pol'!AF341+'SO 01.4 01.4.b Pol'!AF107+'SO 01.4 01.4.c Pol'!AF177+'SO 01.4 01.4.d Pol'!AF12+'SO 01.4 01.4.e Pol'!AF222+'SO 01.4 01.4.f Pol'!AF45</f>
        <v>0</v>
      </c>
      <c r="H43" s="106">
        <f t="shared" si="1"/>
        <v>0</v>
      </c>
      <c r="I43" s="106">
        <f t="shared" ref="I43:I49" si="2">F43+G43+H43</f>
        <v>0</v>
      </c>
      <c r="J43" s="107" t="str">
        <f t="shared" ref="J43:J49" si="3">IF(CenaCelkemVypocet=0,"",I43/CenaCelkemVypocet*100)</f>
        <v/>
      </c>
    </row>
    <row r="44" spans="1:10" ht="25.5" customHeight="1" x14ac:dyDescent="0.2">
      <c r="A44" s="89">
        <v>3</v>
      </c>
      <c r="B44" s="108" t="s">
        <v>57</v>
      </c>
      <c r="C44" s="210" t="s">
        <v>58</v>
      </c>
      <c r="D44" s="210"/>
      <c r="E44" s="210"/>
      <c r="F44" s="109">
        <f>'SO 01.4 01.4.a Pol'!AE341</f>
        <v>0</v>
      </c>
      <c r="G44" s="102">
        <f>'SO 01.4 01.4.a Pol'!AF341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59</v>
      </c>
      <c r="C45" s="210" t="s">
        <v>60</v>
      </c>
      <c r="D45" s="210"/>
      <c r="E45" s="210"/>
      <c r="F45" s="109">
        <f>'SO 01.4 01.4.b Pol'!AE107</f>
        <v>0</v>
      </c>
      <c r="G45" s="102">
        <f>'SO 01.4 01.4.b Pol'!AF107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61</v>
      </c>
      <c r="C46" s="210" t="s">
        <v>62</v>
      </c>
      <c r="D46" s="210"/>
      <c r="E46" s="210"/>
      <c r="F46" s="109">
        <f>'SO 01.4 01.4.c Pol'!AE177</f>
        <v>0</v>
      </c>
      <c r="G46" s="102">
        <f>'SO 01.4 01.4.c Pol'!AF177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63</v>
      </c>
      <c r="C47" s="210" t="s">
        <v>64</v>
      </c>
      <c r="D47" s="210"/>
      <c r="E47" s="210"/>
      <c r="F47" s="109">
        <f>'SO 01.4 01.4.d Pol'!AE12</f>
        <v>0</v>
      </c>
      <c r="G47" s="102">
        <f>'SO 01.4 01.4.d Pol'!AF12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3</v>
      </c>
      <c r="B48" s="108" t="s">
        <v>65</v>
      </c>
      <c r="C48" s="210" t="s">
        <v>66</v>
      </c>
      <c r="D48" s="210"/>
      <c r="E48" s="210"/>
      <c r="F48" s="109">
        <f>'SO 01.4 01.4.e Pol'!AE222</f>
        <v>0</v>
      </c>
      <c r="G48" s="102">
        <f>'SO 01.4 01.4.e Pol'!AF222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52" ht="25.5" customHeight="1" x14ac:dyDescent="0.2">
      <c r="A49" s="89">
        <v>3</v>
      </c>
      <c r="B49" s="108" t="s">
        <v>67</v>
      </c>
      <c r="C49" s="210" t="s">
        <v>68</v>
      </c>
      <c r="D49" s="210"/>
      <c r="E49" s="210"/>
      <c r="F49" s="109">
        <f>'SO 01.4 01.4.f Pol'!AE45</f>
        <v>0</v>
      </c>
      <c r="G49" s="102">
        <f>'SO 01.4 01.4.f Pol'!AF45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52" ht="25.5" customHeight="1" x14ac:dyDescent="0.2">
      <c r="A50" s="89"/>
      <c r="B50" s="211" t="s">
        <v>69</v>
      </c>
      <c r="C50" s="212"/>
      <c r="D50" s="212"/>
      <c r="E50" s="213"/>
      <c r="F50" s="110">
        <f>SUMIF(A39:A49,"=1",F39:F49)</f>
        <v>0</v>
      </c>
      <c r="G50" s="111">
        <f>SUMIF(A39:A49,"=1",G39:G49)</f>
        <v>0</v>
      </c>
      <c r="H50" s="111">
        <f>SUMIF(A39:A49,"=1",H39:H49)</f>
        <v>0</v>
      </c>
      <c r="I50" s="111">
        <f>SUMIF(A39:A49,"=1",I39:I49)</f>
        <v>0</v>
      </c>
      <c r="J50" s="112">
        <f>SUMIF(A39:A49,"=1",J39:J49)</f>
        <v>0</v>
      </c>
    </row>
    <row r="52" spans="1:52" x14ac:dyDescent="0.2">
      <c r="A52" t="s">
        <v>71</v>
      </c>
      <c r="B52" t="s">
        <v>72</v>
      </c>
    </row>
    <row r="53" spans="1:52" x14ac:dyDescent="0.2">
      <c r="B53" s="209" t="s">
        <v>72</v>
      </c>
      <c r="C53" s="209"/>
      <c r="D53" s="209"/>
      <c r="E53" s="209"/>
      <c r="F53" s="209"/>
      <c r="G53" s="209"/>
      <c r="H53" s="209"/>
      <c r="I53" s="209"/>
      <c r="J53" s="209"/>
      <c r="AZ53" s="121" t="str">
        <f>B53</f>
        <v>Popis stavby: SO 01  - Oprava kulturního domu Olešnice - 2.část vnitřní opravy</v>
      </c>
    </row>
    <row r="54" spans="1:52" x14ac:dyDescent="0.2">
      <c r="A54" t="s">
        <v>73</v>
      </c>
      <c r="B54" t="s">
        <v>74</v>
      </c>
    </row>
    <row r="55" spans="1:52" x14ac:dyDescent="0.2">
      <c r="B55" s="209" t="s">
        <v>75</v>
      </c>
      <c r="C55" s="209"/>
      <c r="D55" s="209"/>
      <c r="E55" s="209"/>
      <c r="F55" s="209"/>
      <c r="G55" s="209"/>
      <c r="H55" s="209"/>
      <c r="I55" s="209"/>
      <c r="J55" s="209"/>
      <c r="AZ55" s="121" t="str">
        <f>B55</f>
        <v>Popis rozpočtu: 00.1.1. - Ostatní  a vedlejší náklady pro rekonstrukci</v>
      </c>
    </row>
    <row r="56" spans="1:52" x14ac:dyDescent="0.2">
      <c r="A56" t="s">
        <v>76</v>
      </c>
      <c r="B56" t="s">
        <v>77</v>
      </c>
    </row>
    <row r="57" spans="1:52" x14ac:dyDescent="0.2">
      <c r="B57" s="209" t="s">
        <v>78</v>
      </c>
      <c r="C57" s="209"/>
      <c r="D57" s="209"/>
      <c r="E57" s="209"/>
      <c r="F57" s="209"/>
      <c r="G57" s="209"/>
      <c r="H57" s="209"/>
      <c r="I57" s="209"/>
      <c r="J57" s="209"/>
      <c r="AZ57" s="121" t="str">
        <f>B57</f>
        <v>Popis rozpočtu: 01.4.c - Rekonstrukce společenských místností v přízemí</v>
      </c>
    </row>
    <row r="58" spans="1:52" x14ac:dyDescent="0.2">
      <c r="A58" t="s">
        <v>73</v>
      </c>
      <c r="B58" t="s">
        <v>79</v>
      </c>
    </row>
    <row r="59" spans="1:52" x14ac:dyDescent="0.2">
      <c r="B59" s="209" t="s">
        <v>80</v>
      </c>
      <c r="C59" s="209"/>
      <c r="D59" s="209"/>
      <c r="E59" s="209"/>
      <c r="F59" s="209"/>
      <c r="G59" s="209"/>
      <c r="H59" s="209"/>
      <c r="I59" s="209"/>
      <c r="J59" s="209"/>
      <c r="AZ59" s="121" t="str">
        <f>B59</f>
        <v>Popis rozpočtu: 01.4.a - Výměna podlah a stropního podhledu</v>
      </c>
    </row>
    <row r="60" spans="1:52" x14ac:dyDescent="0.2">
      <c r="A60" t="s">
        <v>76</v>
      </c>
      <c r="B60" t="s">
        <v>80</v>
      </c>
    </row>
    <row r="61" spans="1:52" x14ac:dyDescent="0.2">
      <c r="B61" s="209" t="s">
        <v>78</v>
      </c>
      <c r="C61" s="209"/>
      <c r="D61" s="209"/>
      <c r="E61" s="209"/>
      <c r="F61" s="209"/>
      <c r="G61" s="209"/>
      <c r="H61" s="209"/>
      <c r="I61" s="209"/>
      <c r="J61" s="209"/>
      <c r="AZ61" s="121" t="str">
        <f>B61</f>
        <v>Popis rozpočtu: 01.4.c - Rekonstrukce společenských místností v přízemí</v>
      </c>
    </row>
    <row r="62" spans="1:52" x14ac:dyDescent="0.2">
      <c r="A62" t="s">
        <v>76</v>
      </c>
      <c r="B62" t="s">
        <v>81</v>
      </c>
    </row>
    <row r="63" spans="1:52" x14ac:dyDescent="0.2">
      <c r="B63" s="209" t="s">
        <v>78</v>
      </c>
      <c r="C63" s="209"/>
      <c r="D63" s="209"/>
      <c r="E63" s="209"/>
      <c r="F63" s="209"/>
      <c r="G63" s="209"/>
      <c r="H63" s="209"/>
      <c r="I63" s="209"/>
      <c r="J63" s="209"/>
      <c r="AZ63" s="121" t="str">
        <f>B63</f>
        <v>Popis rozpočtu: 01.4.c - Rekonstrukce společenských místností v přízemí</v>
      </c>
    </row>
    <row r="64" spans="1:52" x14ac:dyDescent="0.2">
      <c r="A64" t="s">
        <v>76</v>
      </c>
      <c r="B64" t="s">
        <v>82</v>
      </c>
    </row>
    <row r="65" spans="1:52" x14ac:dyDescent="0.2">
      <c r="B65" s="209" t="s">
        <v>78</v>
      </c>
      <c r="C65" s="209"/>
      <c r="D65" s="209"/>
      <c r="E65" s="209"/>
      <c r="F65" s="209"/>
      <c r="G65" s="209"/>
      <c r="H65" s="209"/>
      <c r="I65" s="209"/>
      <c r="J65" s="209"/>
      <c r="AZ65" s="121" t="str">
        <f>B65</f>
        <v>Popis rozpočtu: 01.4.c - Rekonstrukce společenských místností v přízemí</v>
      </c>
    </row>
    <row r="66" spans="1:52" x14ac:dyDescent="0.2">
      <c r="A66" t="s">
        <v>76</v>
      </c>
      <c r="B66" t="s">
        <v>83</v>
      </c>
    </row>
    <row r="67" spans="1:52" x14ac:dyDescent="0.2">
      <c r="A67" t="s">
        <v>76</v>
      </c>
      <c r="B67" t="s">
        <v>84</v>
      </c>
    </row>
    <row r="68" spans="1:52" x14ac:dyDescent="0.2">
      <c r="B68" s="209" t="s">
        <v>78</v>
      </c>
      <c r="C68" s="209"/>
      <c r="D68" s="209"/>
      <c r="E68" s="209"/>
      <c r="F68" s="209"/>
      <c r="G68" s="209"/>
      <c r="H68" s="209"/>
      <c r="I68" s="209"/>
      <c r="J68" s="209"/>
      <c r="AZ68" s="121" t="str">
        <f>B68</f>
        <v>Popis rozpočtu: 01.4.c - Rekonstrukce společenských místností v přízemí</v>
      </c>
    </row>
    <row r="69" spans="1:52" x14ac:dyDescent="0.2">
      <c r="A69" t="s">
        <v>76</v>
      </c>
      <c r="B69" t="s">
        <v>85</v>
      </c>
    </row>
    <row r="70" spans="1:52" x14ac:dyDescent="0.2">
      <c r="B70" s="209" t="s">
        <v>78</v>
      </c>
      <c r="C70" s="209"/>
      <c r="D70" s="209"/>
      <c r="E70" s="209"/>
      <c r="F70" s="209"/>
      <c r="G70" s="209"/>
      <c r="H70" s="209"/>
      <c r="I70" s="209"/>
      <c r="J70" s="209"/>
      <c r="AZ70" s="121" t="str">
        <f>B70</f>
        <v>Popis rozpočtu: 01.4.c - Rekonstrukce společenských místností v přízemí</v>
      </c>
    </row>
    <row r="73" spans="1:52" ht="15.75" x14ac:dyDescent="0.25">
      <c r="B73" s="122" t="s">
        <v>86</v>
      </c>
    </row>
    <row r="75" spans="1:52" ht="25.5" customHeight="1" x14ac:dyDescent="0.2">
      <c r="A75" s="124"/>
      <c r="B75" s="127" t="s">
        <v>17</v>
      </c>
      <c r="C75" s="127" t="s">
        <v>5</v>
      </c>
      <c r="D75" s="128"/>
      <c r="E75" s="128"/>
      <c r="F75" s="129" t="s">
        <v>87</v>
      </c>
      <c r="G75" s="129"/>
      <c r="H75" s="129"/>
      <c r="I75" s="129" t="s">
        <v>29</v>
      </c>
      <c r="J75" s="129" t="s">
        <v>0</v>
      </c>
    </row>
    <row r="76" spans="1:52" ht="36.75" customHeight="1" x14ac:dyDescent="0.2">
      <c r="A76" s="125"/>
      <c r="B76" s="130" t="s">
        <v>88</v>
      </c>
      <c r="C76" s="207" t="s">
        <v>89</v>
      </c>
      <c r="D76" s="208"/>
      <c r="E76" s="208"/>
      <c r="F76" s="139" t="s">
        <v>24</v>
      </c>
      <c r="G76" s="131"/>
      <c r="H76" s="131"/>
      <c r="I76" s="131">
        <f>'SO 01.4 01.4.a Pol'!G8</f>
        <v>0</v>
      </c>
      <c r="J76" s="136" t="str">
        <f>IF(I98=0,"",I76/I98*100)</f>
        <v/>
      </c>
    </row>
    <row r="77" spans="1:52" ht="36.75" customHeight="1" x14ac:dyDescent="0.2">
      <c r="A77" s="125"/>
      <c r="B77" s="130" t="s">
        <v>90</v>
      </c>
      <c r="C77" s="207" t="s">
        <v>91</v>
      </c>
      <c r="D77" s="208"/>
      <c r="E77" s="208"/>
      <c r="F77" s="139" t="s">
        <v>24</v>
      </c>
      <c r="G77" s="131"/>
      <c r="H77" s="131"/>
      <c r="I77" s="131">
        <f>'SO 01.4 01.4.a Pol'!G31+'SO 01.4 01.4.a Pol'!G309+'SO 01.4 01.4.b Pol'!G97</f>
        <v>0</v>
      </c>
      <c r="J77" s="136" t="str">
        <f>IF(I98=0,"",I77/I98*100)</f>
        <v/>
      </c>
    </row>
    <row r="78" spans="1:52" ht="36.75" customHeight="1" x14ac:dyDescent="0.2">
      <c r="A78" s="125"/>
      <c r="B78" s="130" t="s">
        <v>92</v>
      </c>
      <c r="C78" s="207" t="s">
        <v>93</v>
      </c>
      <c r="D78" s="208"/>
      <c r="E78" s="208"/>
      <c r="F78" s="139" t="s">
        <v>24</v>
      </c>
      <c r="G78" s="131"/>
      <c r="H78" s="131"/>
      <c r="I78" s="131">
        <f>'SO 01.4 01.4.a Pol'!G328+'SO 01.4 01.4.b Pol'!G8+'SO 01.4 01.4.c Pol'!G8+'SO 01.4 01.4.c Pol'!G29+'SO 01.4 01.4.c Pol'!G96+'SO 01.4 01.4.e Pol'!G128</f>
        <v>0</v>
      </c>
      <c r="J78" s="136" t="str">
        <f>IF(I98=0,"",I78/I98*100)</f>
        <v/>
      </c>
    </row>
    <row r="79" spans="1:52" ht="36.75" customHeight="1" x14ac:dyDescent="0.2">
      <c r="A79" s="125"/>
      <c r="B79" s="130" t="s">
        <v>94</v>
      </c>
      <c r="C79" s="207" t="s">
        <v>95</v>
      </c>
      <c r="D79" s="208"/>
      <c r="E79" s="208"/>
      <c r="F79" s="139" t="s">
        <v>24</v>
      </c>
      <c r="G79" s="131"/>
      <c r="H79" s="131"/>
      <c r="I79" s="131">
        <f>'SO 01.4 01.4.a Pol'!G14</f>
        <v>0</v>
      </c>
      <c r="J79" s="136" t="str">
        <f>IF(I98=0,"",I79/I98*100)</f>
        <v/>
      </c>
    </row>
    <row r="80" spans="1:52" ht="36.75" customHeight="1" x14ac:dyDescent="0.2">
      <c r="A80" s="125"/>
      <c r="B80" s="130" t="s">
        <v>96</v>
      </c>
      <c r="C80" s="207" t="s">
        <v>97</v>
      </c>
      <c r="D80" s="208"/>
      <c r="E80" s="208"/>
      <c r="F80" s="139" t="s">
        <v>24</v>
      </c>
      <c r="G80" s="131"/>
      <c r="H80" s="131"/>
      <c r="I80" s="131">
        <f>'SO 01.4 01.4.a Pol'!G321+'SO 01.4 01.4.b Pol'!G15+'SO 01.4 01.4.f Pol'!G8</f>
        <v>0</v>
      </c>
      <c r="J80" s="136" t="str">
        <f>IF(I98=0,"",I80/I98*100)</f>
        <v/>
      </c>
    </row>
    <row r="81" spans="1:10" ht="36.75" customHeight="1" x14ac:dyDescent="0.2">
      <c r="A81" s="125"/>
      <c r="B81" s="130" t="s">
        <v>98</v>
      </c>
      <c r="C81" s="207" t="s">
        <v>99</v>
      </c>
      <c r="D81" s="208"/>
      <c r="E81" s="208"/>
      <c r="F81" s="139" t="s">
        <v>24</v>
      </c>
      <c r="G81" s="131"/>
      <c r="H81" s="131"/>
      <c r="I81" s="131">
        <f>'SO 01.4 01.4.a Pol'!G38+'SO 01.4 01.4.b Pol'!G37+'SO 01.4 01.4.c Pol'!G24+'SO 01.4 01.4.e Pol'!G8+'SO 01.4 01.4.f Pol'!G18</f>
        <v>0</v>
      </c>
      <c r="J81" s="136" t="str">
        <f>IF(I98=0,"",I81/I98*100)</f>
        <v/>
      </c>
    </row>
    <row r="82" spans="1:10" ht="36.75" customHeight="1" x14ac:dyDescent="0.2">
      <c r="A82" s="125"/>
      <c r="B82" s="130" t="s">
        <v>100</v>
      </c>
      <c r="C82" s="207" t="s">
        <v>101</v>
      </c>
      <c r="D82" s="208"/>
      <c r="E82" s="208"/>
      <c r="F82" s="139" t="s">
        <v>24</v>
      </c>
      <c r="G82" s="131"/>
      <c r="H82" s="131"/>
      <c r="I82" s="131">
        <f>'SO 01.4 01.4.a Pol'!G44+'SO 01.4 01.4.c Pol'!G34+'SO 01.4 01.4.f Pol'!G23</f>
        <v>0</v>
      </c>
      <c r="J82" s="136" t="str">
        <f>IF(I98=0,"",I82/I98*100)</f>
        <v/>
      </c>
    </row>
    <row r="83" spans="1:10" ht="36.75" customHeight="1" x14ac:dyDescent="0.2">
      <c r="A83" s="125"/>
      <c r="B83" s="130" t="s">
        <v>102</v>
      </c>
      <c r="C83" s="207" t="s">
        <v>103</v>
      </c>
      <c r="D83" s="208"/>
      <c r="E83" s="208"/>
      <c r="F83" s="139" t="s">
        <v>24</v>
      </c>
      <c r="G83" s="131"/>
      <c r="H83" s="131"/>
      <c r="I83" s="131">
        <f>'SO 01.4 01.4.a Pol'!G53+'SO 01.4 01.4.b Pol'!G44</f>
        <v>0</v>
      </c>
      <c r="J83" s="136" t="str">
        <f>IF(I98=0,"",I83/I98*100)</f>
        <v/>
      </c>
    </row>
    <row r="84" spans="1:10" ht="36.75" customHeight="1" x14ac:dyDescent="0.2">
      <c r="A84" s="125"/>
      <c r="B84" s="130" t="s">
        <v>104</v>
      </c>
      <c r="C84" s="207" t="s">
        <v>105</v>
      </c>
      <c r="D84" s="208"/>
      <c r="E84" s="208"/>
      <c r="F84" s="139" t="s">
        <v>25</v>
      </c>
      <c r="G84" s="131"/>
      <c r="H84" s="131"/>
      <c r="I84" s="131">
        <f>'SO 01.4 01.4.a Pol'!G217</f>
        <v>0</v>
      </c>
      <c r="J84" s="136" t="str">
        <f>IF(I98=0,"",I84/I98*100)</f>
        <v/>
      </c>
    </row>
    <row r="85" spans="1:10" ht="36.75" customHeight="1" x14ac:dyDescent="0.2">
      <c r="A85" s="125"/>
      <c r="B85" s="130" t="s">
        <v>106</v>
      </c>
      <c r="C85" s="207" t="s">
        <v>107</v>
      </c>
      <c r="D85" s="208"/>
      <c r="E85" s="208"/>
      <c r="F85" s="139" t="s">
        <v>25</v>
      </c>
      <c r="G85" s="131"/>
      <c r="H85" s="131"/>
      <c r="I85" s="131">
        <f>'SO 01.4 01.4.a Pol'!G57</f>
        <v>0</v>
      </c>
      <c r="J85" s="136" t="str">
        <f>IF(I98=0,"",I85/I98*100)</f>
        <v/>
      </c>
    </row>
    <row r="86" spans="1:10" ht="36.75" customHeight="1" x14ac:dyDescent="0.2">
      <c r="A86" s="125"/>
      <c r="B86" s="130" t="s">
        <v>108</v>
      </c>
      <c r="C86" s="207" t="s">
        <v>109</v>
      </c>
      <c r="D86" s="208"/>
      <c r="E86" s="208"/>
      <c r="F86" s="139" t="s">
        <v>25</v>
      </c>
      <c r="G86" s="131"/>
      <c r="H86" s="131"/>
      <c r="I86" s="131">
        <f>'SO 01.4 01.4.c Pol'!G44</f>
        <v>0</v>
      </c>
      <c r="J86" s="136" t="str">
        <f>IF(I98=0,"",I86/I98*100)</f>
        <v/>
      </c>
    </row>
    <row r="87" spans="1:10" ht="36.75" customHeight="1" x14ac:dyDescent="0.2">
      <c r="A87" s="125"/>
      <c r="B87" s="130" t="s">
        <v>110</v>
      </c>
      <c r="C87" s="207" t="s">
        <v>111</v>
      </c>
      <c r="D87" s="208"/>
      <c r="E87" s="208"/>
      <c r="F87" s="139" t="s">
        <v>25</v>
      </c>
      <c r="G87" s="131"/>
      <c r="H87" s="131"/>
      <c r="I87" s="131">
        <f>'SO 01.4 01.4.a Pol'!G86</f>
        <v>0</v>
      </c>
      <c r="J87" s="136" t="str">
        <f>IF(I98=0,"",I87/I98*100)</f>
        <v/>
      </c>
    </row>
    <row r="88" spans="1:10" ht="36.75" customHeight="1" x14ac:dyDescent="0.2">
      <c r="A88" s="125"/>
      <c r="B88" s="130" t="s">
        <v>112</v>
      </c>
      <c r="C88" s="207" t="s">
        <v>113</v>
      </c>
      <c r="D88" s="208"/>
      <c r="E88" s="208"/>
      <c r="F88" s="139" t="s">
        <v>25</v>
      </c>
      <c r="G88" s="131"/>
      <c r="H88" s="131"/>
      <c r="I88" s="131">
        <f>'SO 01.4 01.4.a Pol'!G127+'SO 01.4 01.4.b Pol'!G55+'SO 01.4 01.4.c Pol'!G57+'SO 01.4 01.4.e Pol'!G19+'SO 01.4 01.4.e Pol'!G119+'SO 01.4 01.4.e Pol'!G139</f>
        <v>0</v>
      </c>
      <c r="J88" s="136" t="str">
        <f>IF(I98=0,"",I88/I98*100)</f>
        <v/>
      </c>
    </row>
    <row r="89" spans="1:10" ht="36.75" customHeight="1" x14ac:dyDescent="0.2">
      <c r="A89" s="125"/>
      <c r="B89" s="130" t="s">
        <v>114</v>
      </c>
      <c r="C89" s="207" t="s">
        <v>115</v>
      </c>
      <c r="D89" s="208"/>
      <c r="E89" s="208"/>
      <c r="F89" s="139" t="s">
        <v>25</v>
      </c>
      <c r="G89" s="131"/>
      <c r="H89" s="131"/>
      <c r="I89" s="131">
        <f>'SO 01.4 01.4.c Pol'!G67+'SO 01.4 01.4.e Pol'!G13+'SO 01.4 01.4.e Pol'!G102</f>
        <v>0</v>
      </c>
      <c r="J89" s="136" t="str">
        <f>IF(I98=0,"",I89/I98*100)</f>
        <v/>
      </c>
    </row>
    <row r="90" spans="1:10" ht="36.75" customHeight="1" x14ac:dyDescent="0.2">
      <c r="A90" s="125"/>
      <c r="B90" s="130" t="s">
        <v>116</v>
      </c>
      <c r="C90" s="207" t="s">
        <v>117</v>
      </c>
      <c r="D90" s="208"/>
      <c r="E90" s="208"/>
      <c r="F90" s="139" t="s">
        <v>25</v>
      </c>
      <c r="G90" s="131"/>
      <c r="H90" s="131"/>
      <c r="I90" s="131">
        <f>'SO 01.4 01.4.e Pol'!G147</f>
        <v>0</v>
      </c>
      <c r="J90" s="136" t="str">
        <f>IF(I98=0,"",I90/I98*100)</f>
        <v/>
      </c>
    </row>
    <row r="91" spans="1:10" ht="36.75" customHeight="1" x14ac:dyDescent="0.2">
      <c r="A91" s="125"/>
      <c r="B91" s="130" t="s">
        <v>118</v>
      </c>
      <c r="C91" s="207" t="s">
        <v>119</v>
      </c>
      <c r="D91" s="208"/>
      <c r="E91" s="208"/>
      <c r="F91" s="139" t="s">
        <v>25</v>
      </c>
      <c r="G91" s="131"/>
      <c r="H91" s="131"/>
      <c r="I91" s="131">
        <f>'SO 01.4 01.4.a Pol'!G144+'SO 01.4 01.4.a Pol'!G221+'SO 01.4 01.4.e Pol'!G175</f>
        <v>0</v>
      </c>
      <c r="J91" s="136" t="str">
        <f>IF(I98=0,"",I91/I98*100)</f>
        <v/>
      </c>
    </row>
    <row r="92" spans="1:10" ht="36.75" customHeight="1" x14ac:dyDescent="0.2">
      <c r="A92" s="125"/>
      <c r="B92" s="130" t="s">
        <v>120</v>
      </c>
      <c r="C92" s="207" t="s">
        <v>121</v>
      </c>
      <c r="D92" s="208"/>
      <c r="E92" s="208"/>
      <c r="F92" s="139" t="s">
        <v>25</v>
      </c>
      <c r="G92" s="131"/>
      <c r="H92" s="131"/>
      <c r="I92" s="131">
        <f>'SO 01.4 01.4.a Pol'!G229+'SO 01.4 01.4.b Pol'!G92+'SO 01.4 01.4.c Pol'!G79</f>
        <v>0</v>
      </c>
      <c r="J92" s="136" t="str">
        <f>IF(I98=0,"",I92/I98*100)</f>
        <v/>
      </c>
    </row>
    <row r="93" spans="1:10" ht="36.75" customHeight="1" x14ac:dyDescent="0.2">
      <c r="A93" s="125"/>
      <c r="B93" s="130" t="s">
        <v>122</v>
      </c>
      <c r="C93" s="207" t="s">
        <v>123</v>
      </c>
      <c r="D93" s="208"/>
      <c r="E93" s="208"/>
      <c r="F93" s="139" t="s">
        <v>25</v>
      </c>
      <c r="G93" s="131"/>
      <c r="H93" s="131"/>
      <c r="I93" s="131">
        <f>'SO 01.4 01.4.a Pol'!G324+'SO 01.4 01.4.a Pol'!G336+'SO 01.4 01.4.b Pol'!G51+'SO 01.4 01.4.b Pol'!G58+'SO 01.4 01.4.b Pol'!G101+'SO 01.4 01.4.c Pol'!G87+'SO 01.4 01.4.c Pol'!G100+'SO 01.4 01.4.f Pol'!G32</f>
        <v>0</v>
      </c>
      <c r="J93" s="136" t="str">
        <f>IF(I98=0,"",I93/I98*100)</f>
        <v/>
      </c>
    </row>
    <row r="94" spans="1:10" ht="36.75" customHeight="1" x14ac:dyDescent="0.2">
      <c r="A94" s="125"/>
      <c r="B94" s="130" t="s">
        <v>124</v>
      </c>
      <c r="C94" s="207" t="s">
        <v>125</v>
      </c>
      <c r="D94" s="208"/>
      <c r="E94" s="208"/>
      <c r="F94" s="139" t="s">
        <v>26</v>
      </c>
      <c r="G94" s="131"/>
      <c r="H94" s="131"/>
      <c r="I94" s="131">
        <f>'SO 01.4 01.4.a Pol'!G237+'SO 01.4 01.4.c Pol'!G113+'SO 01.4 01.4.d Pol'!G8</f>
        <v>0</v>
      </c>
      <c r="J94" s="136" t="str">
        <f>IF(I98=0,"",I94/I98*100)</f>
        <v/>
      </c>
    </row>
    <row r="95" spans="1:10" ht="36.75" customHeight="1" x14ac:dyDescent="0.2">
      <c r="A95" s="125"/>
      <c r="B95" s="130" t="s">
        <v>126</v>
      </c>
      <c r="C95" s="207" t="s">
        <v>127</v>
      </c>
      <c r="D95" s="208"/>
      <c r="E95" s="208"/>
      <c r="F95" s="139" t="s">
        <v>128</v>
      </c>
      <c r="G95" s="131"/>
      <c r="H95" s="131"/>
      <c r="I95" s="131">
        <f>'SO 01.4 01.4.a Pol'!G288+'SO 01.4 01.4.c Pol'!G157+'SO 01.4 01.4.e Pol'!G200</f>
        <v>0</v>
      </c>
      <c r="J95" s="136" t="str">
        <f>IF(I98=0,"",I95/I98*100)</f>
        <v/>
      </c>
    </row>
    <row r="96" spans="1:10" ht="36.75" customHeight="1" x14ac:dyDescent="0.2">
      <c r="A96" s="125"/>
      <c r="B96" s="130" t="s">
        <v>129</v>
      </c>
      <c r="C96" s="207" t="s">
        <v>27</v>
      </c>
      <c r="D96" s="208"/>
      <c r="E96" s="208"/>
      <c r="F96" s="139" t="s">
        <v>129</v>
      </c>
      <c r="G96" s="131"/>
      <c r="H96" s="131"/>
      <c r="I96" s="131">
        <f>'OVN 00 00.1.1. Naklady'!G8</f>
        <v>0</v>
      </c>
      <c r="J96" s="136" t="str">
        <f>IF(I98=0,"",I96/I98*100)</f>
        <v/>
      </c>
    </row>
    <row r="97" spans="1:10" ht="36.75" customHeight="1" x14ac:dyDescent="0.2">
      <c r="A97" s="125"/>
      <c r="B97" s="130" t="s">
        <v>130</v>
      </c>
      <c r="C97" s="207" t="s">
        <v>28</v>
      </c>
      <c r="D97" s="208"/>
      <c r="E97" s="208"/>
      <c r="F97" s="139" t="s">
        <v>130</v>
      </c>
      <c r="G97" s="131"/>
      <c r="H97" s="131"/>
      <c r="I97" s="131">
        <f>'OVN 00 00.1.1. Naklady'!G21</f>
        <v>0</v>
      </c>
      <c r="J97" s="136" t="str">
        <f>IF(I98=0,"",I97/I98*100)</f>
        <v/>
      </c>
    </row>
    <row r="98" spans="1:10" ht="25.5" customHeight="1" x14ac:dyDescent="0.2">
      <c r="A98" s="126"/>
      <c r="B98" s="132" t="s">
        <v>1</v>
      </c>
      <c r="C98" s="133"/>
      <c r="D98" s="134"/>
      <c r="E98" s="134"/>
      <c r="F98" s="140"/>
      <c r="G98" s="135"/>
      <c r="H98" s="135"/>
      <c r="I98" s="135">
        <f>SUM(I76:I97)</f>
        <v>0</v>
      </c>
      <c r="J98" s="137">
        <f>SUM(J76:J97)</f>
        <v>0</v>
      </c>
    </row>
    <row r="99" spans="1:10" x14ac:dyDescent="0.2">
      <c r="F99" s="88"/>
      <c r="G99" s="88"/>
      <c r="H99" s="88"/>
      <c r="I99" s="88"/>
      <c r="J99" s="138"/>
    </row>
    <row r="100" spans="1:10" x14ac:dyDescent="0.2">
      <c r="F100" s="88"/>
      <c r="G100" s="88"/>
      <c r="H100" s="88"/>
      <c r="I100" s="88"/>
      <c r="J100" s="138"/>
    </row>
    <row r="101" spans="1:10" x14ac:dyDescent="0.2">
      <c r="F101" s="88"/>
      <c r="G101" s="88"/>
      <c r="H101" s="88"/>
      <c r="I101" s="88"/>
      <c r="J101" s="138"/>
    </row>
  </sheetData>
  <sheetProtection algorithmName="SHA-512" hashValue="xxhmedT5rfI8heYJqxGxLWKFTbFlamJObbobMF5Vjw5c1qvSlMSVcni1kjfx4FxWrOT4M2XmFsgfCU2dlDamZw==" saltValue="Zk3J0QCe0xms5jRzeY7y1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B53:J53"/>
    <mergeCell ref="B55:J55"/>
    <mergeCell ref="B57:J57"/>
    <mergeCell ref="B59:J59"/>
    <mergeCell ref="B61:J61"/>
    <mergeCell ref="B63:J63"/>
    <mergeCell ref="B65:J65"/>
    <mergeCell ref="B68:J68"/>
    <mergeCell ref="B70:J70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5:E95"/>
    <mergeCell ref="C96:E96"/>
    <mergeCell ref="C97:E97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42578125" style="3" customWidth="1"/>
    <col min="2" max="2" width="14.42578125" style="3" customWidth="1"/>
    <col min="3" max="3" width="38.425781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5703125" style="3" customWidth="1"/>
    <col min="8" max="16384" width="9.140625" style="3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50" t="s">
        <v>7</v>
      </c>
      <c r="B2" s="49"/>
      <c r="C2" s="261"/>
      <c r="D2" s="261"/>
      <c r="E2" s="261"/>
      <c r="F2" s="261"/>
      <c r="G2" s="262"/>
    </row>
    <row r="3" spans="1:7" ht="24.95" customHeight="1" x14ac:dyDescent="0.2">
      <c r="A3" s="50" t="s">
        <v>8</v>
      </c>
      <c r="B3" s="49"/>
      <c r="C3" s="261"/>
      <c r="D3" s="261"/>
      <c r="E3" s="261"/>
      <c r="F3" s="261"/>
      <c r="G3" s="262"/>
    </row>
    <row r="4" spans="1:7" ht="24.95" customHeight="1" x14ac:dyDescent="0.2">
      <c r="A4" s="50" t="s">
        <v>9</v>
      </c>
      <c r="B4" s="49"/>
      <c r="C4" s="261"/>
      <c r="D4" s="261"/>
      <c r="E4" s="261"/>
      <c r="F4" s="261"/>
      <c r="G4" s="262"/>
    </row>
    <row r="5" spans="1:7" x14ac:dyDescent="0.2">
      <c r="B5" s="4"/>
      <c r="C5" s="5"/>
      <c r="D5" s="6"/>
    </row>
  </sheetData>
  <sheetProtection algorithmName="SHA-512" hashValue="zEn46cajCC6mUk7j7MgZ4FU3YetqnoH7SlAPx/DAeZeTh2VYOcuLEM+yTo0gU3Um0RnGzhdmezmL7/al3yAgEg==" saltValue="KE1Gnx/p3XoCxOVh3Oyug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1B8E-91DA-4CE0-9D37-D1AA9ECE1A03}">
  <sheetPr>
    <outlinePr summaryBelow="0"/>
  </sheetPr>
  <dimension ref="A1:BH5000"/>
  <sheetViews>
    <sheetView workbookViewId="0">
      <pane ySplit="7" topLeftCell="A20" activePane="bottomLeft" state="frozen"/>
      <selection pane="bottomLeft" activeCell="O30" sqref="O30"/>
    </sheetView>
  </sheetViews>
  <sheetFormatPr defaultRowHeight="12.75" outlineLevelRow="2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7" t="s">
        <v>131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134</v>
      </c>
      <c r="C3" s="268" t="s">
        <v>135</v>
      </c>
      <c r="D3" s="269"/>
      <c r="E3" s="269"/>
      <c r="F3" s="269"/>
      <c r="G3" s="270"/>
      <c r="AC3" s="123" t="s">
        <v>136</v>
      </c>
      <c r="AG3" t="s">
        <v>137</v>
      </c>
    </row>
    <row r="4" spans="1:60" ht="24.95" customHeight="1" x14ac:dyDescent="0.2">
      <c r="A4" s="142" t="s">
        <v>9</v>
      </c>
      <c r="B4" s="143" t="s">
        <v>52</v>
      </c>
      <c r="C4" s="271" t="s">
        <v>53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129</v>
      </c>
      <c r="C8" s="176" t="s">
        <v>27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56000</v>
      </c>
      <c r="L8" s="165"/>
      <c r="M8" s="165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Y8" s="160"/>
      <c r="AG8" t="s">
        <v>162</v>
      </c>
    </row>
    <row r="9" spans="1:60" outlineLevel="1" x14ac:dyDescent="0.2">
      <c r="A9" s="168">
        <v>1</v>
      </c>
      <c r="B9" s="169" t="s">
        <v>163</v>
      </c>
      <c r="C9" s="177" t="s">
        <v>164</v>
      </c>
      <c r="D9" s="170" t="s">
        <v>165</v>
      </c>
      <c r="E9" s="171">
        <v>1</v>
      </c>
      <c r="F9" s="172"/>
      <c r="G9" s="173">
        <f>ROUND(E9*F9,2)</f>
        <v>0</v>
      </c>
      <c r="H9" s="172">
        <v>0</v>
      </c>
      <c r="I9" s="173">
        <f>ROUND(E9*H9,2)</f>
        <v>0</v>
      </c>
      <c r="J9" s="172">
        <v>10000</v>
      </c>
      <c r="K9" s="173">
        <f>ROUND(E9*J9,2)</f>
        <v>10000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166</v>
      </c>
      <c r="T9" s="174" t="s">
        <v>167</v>
      </c>
      <c r="U9" s="159">
        <v>0</v>
      </c>
      <c r="V9" s="159">
        <f>ROUND(E9*U9,2)</f>
        <v>0</v>
      </c>
      <c r="W9" s="159"/>
      <c r="X9" s="159" t="s">
        <v>168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170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65" t="s">
        <v>171</v>
      </c>
      <c r="D10" s="266"/>
      <c r="E10" s="266"/>
      <c r="F10" s="266"/>
      <c r="G10" s="26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263"/>
      <c r="D11" s="264"/>
      <c r="E11" s="264"/>
      <c r="F11" s="264"/>
      <c r="G11" s="264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173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174</v>
      </c>
      <c r="C12" s="177" t="s">
        <v>175</v>
      </c>
      <c r="D12" s="170" t="s">
        <v>165</v>
      </c>
      <c r="E12" s="171">
        <v>1</v>
      </c>
      <c r="F12" s="172"/>
      <c r="G12" s="173">
        <f>ROUND(E12*F12,2)</f>
        <v>0</v>
      </c>
      <c r="H12" s="172">
        <v>0</v>
      </c>
      <c r="I12" s="173">
        <f>ROUND(E12*H12,2)</f>
        <v>0</v>
      </c>
      <c r="J12" s="172">
        <v>18000</v>
      </c>
      <c r="K12" s="173">
        <f>ROUND(E12*J12,2)</f>
        <v>18000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166</v>
      </c>
      <c r="T12" s="174" t="s">
        <v>167</v>
      </c>
      <c r="U12" s="159">
        <v>0</v>
      </c>
      <c r="V12" s="159">
        <f>ROUND(E12*U12,2)</f>
        <v>0</v>
      </c>
      <c r="W12" s="159"/>
      <c r="X12" s="159" t="s">
        <v>168</v>
      </c>
      <c r="Y12" s="159" t="s">
        <v>169</v>
      </c>
      <c r="Z12" s="149"/>
      <c r="AA12" s="149"/>
      <c r="AB12" s="149"/>
      <c r="AC12" s="149"/>
      <c r="AD12" s="149"/>
      <c r="AE12" s="149"/>
      <c r="AF12" s="149"/>
      <c r="AG12" s="149" t="s">
        <v>170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2" x14ac:dyDescent="0.2">
      <c r="A13" s="156"/>
      <c r="B13" s="157"/>
      <c r="C13" s="265" t="s">
        <v>176</v>
      </c>
      <c r="D13" s="266"/>
      <c r="E13" s="266"/>
      <c r="F13" s="266"/>
      <c r="G13" s="266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3"/>
      <c r="D14" s="264"/>
      <c r="E14" s="264"/>
      <c r="F14" s="264"/>
      <c r="G14" s="264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3</v>
      </c>
      <c r="B15" s="169" t="s">
        <v>177</v>
      </c>
      <c r="C15" s="177" t="s">
        <v>178</v>
      </c>
      <c r="D15" s="170" t="s">
        <v>165</v>
      </c>
      <c r="E15" s="171">
        <v>1</v>
      </c>
      <c r="F15" s="172"/>
      <c r="G15" s="173">
        <f>ROUND(E15*F15,2)</f>
        <v>0</v>
      </c>
      <c r="H15" s="172">
        <v>0</v>
      </c>
      <c r="I15" s="173">
        <f>ROUND(E15*H15,2)</f>
        <v>0</v>
      </c>
      <c r="J15" s="172">
        <v>3000</v>
      </c>
      <c r="K15" s="173">
        <f>ROUND(E15*J15,2)</f>
        <v>3000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166</v>
      </c>
      <c r="T15" s="174" t="s">
        <v>167</v>
      </c>
      <c r="U15" s="159">
        <v>0</v>
      </c>
      <c r="V15" s="159">
        <f>ROUND(E15*U15,2)</f>
        <v>0</v>
      </c>
      <c r="W15" s="159"/>
      <c r="X15" s="159" t="s">
        <v>168</v>
      </c>
      <c r="Y15" s="159" t="s">
        <v>169</v>
      </c>
      <c r="Z15" s="149"/>
      <c r="AA15" s="149"/>
      <c r="AB15" s="149"/>
      <c r="AC15" s="149"/>
      <c r="AD15" s="149"/>
      <c r="AE15" s="149"/>
      <c r="AF15" s="149"/>
      <c r="AG15" s="149" t="s">
        <v>170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2" x14ac:dyDescent="0.2">
      <c r="A16" s="156"/>
      <c r="B16" s="157"/>
      <c r="C16" s="265" t="s">
        <v>179</v>
      </c>
      <c r="D16" s="266"/>
      <c r="E16" s="266"/>
      <c r="F16" s="266"/>
      <c r="G16" s="266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5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263"/>
      <c r="D17" s="264"/>
      <c r="E17" s="264"/>
      <c r="F17" s="264"/>
      <c r="G17" s="264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8">
        <v>4</v>
      </c>
      <c r="B18" s="169" t="s">
        <v>180</v>
      </c>
      <c r="C18" s="177" t="s">
        <v>181</v>
      </c>
      <c r="D18" s="170" t="s">
        <v>165</v>
      </c>
      <c r="E18" s="171">
        <v>1</v>
      </c>
      <c r="F18" s="172"/>
      <c r="G18" s="173">
        <f>ROUND(E18*F18,2)</f>
        <v>0</v>
      </c>
      <c r="H18" s="172">
        <v>0</v>
      </c>
      <c r="I18" s="173">
        <f>ROUND(E18*H18,2)</f>
        <v>0</v>
      </c>
      <c r="J18" s="172">
        <v>25000</v>
      </c>
      <c r="K18" s="173">
        <f>ROUND(E18*J18,2)</f>
        <v>25000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166</v>
      </c>
      <c r="T18" s="174" t="s">
        <v>167</v>
      </c>
      <c r="U18" s="159">
        <v>0</v>
      </c>
      <c r="V18" s="159">
        <f>ROUND(E18*U18,2)</f>
        <v>0</v>
      </c>
      <c r="W18" s="159"/>
      <c r="X18" s="159" t="s">
        <v>168</v>
      </c>
      <c r="Y18" s="159" t="s">
        <v>169</v>
      </c>
      <c r="Z18" s="149"/>
      <c r="AA18" s="149"/>
      <c r="AB18" s="149"/>
      <c r="AC18" s="149"/>
      <c r="AD18" s="149"/>
      <c r="AE18" s="149"/>
      <c r="AF18" s="149"/>
      <c r="AG18" s="149" t="s">
        <v>170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265" t="s">
        <v>182</v>
      </c>
      <c r="D19" s="266"/>
      <c r="E19" s="266"/>
      <c r="F19" s="266"/>
      <c r="G19" s="266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63"/>
      <c r="D20" s="264"/>
      <c r="E20" s="264"/>
      <c r="F20" s="264"/>
      <c r="G20" s="264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173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1" t="s">
        <v>161</v>
      </c>
      <c r="B21" s="162" t="s">
        <v>130</v>
      </c>
      <c r="C21" s="176" t="s">
        <v>28</v>
      </c>
      <c r="D21" s="163"/>
      <c r="E21" s="164"/>
      <c r="F21" s="165"/>
      <c r="G21" s="165">
        <f>SUMIF(AG22:AG30,"&lt;&gt;NOR",G22:G30)</f>
        <v>0</v>
      </c>
      <c r="H21" s="165"/>
      <c r="I21" s="165">
        <f>SUM(I22:I30)</f>
        <v>0</v>
      </c>
      <c r="J21" s="165"/>
      <c r="K21" s="165">
        <f>SUM(K22:K30)</f>
        <v>44000</v>
      </c>
      <c r="L21" s="165"/>
      <c r="M21" s="165">
        <f>SUM(M22:M30)</f>
        <v>0</v>
      </c>
      <c r="N21" s="164"/>
      <c r="O21" s="164">
        <f>SUM(O22:O30)</f>
        <v>0</v>
      </c>
      <c r="P21" s="164"/>
      <c r="Q21" s="164">
        <f>SUM(Q22:Q30)</f>
        <v>0</v>
      </c>
      <c r="R21" s="165"/>
      <c r="S21" s="165"/>
      <c r="T21" s="166"/>
      <c r="U21" s="160"/>
      <c r="V21" s="160">
        <f>SUM(V22:V30)</f>
        <v>0</v>
      </c>
      <c r="W21" s="160"/>
      <c r="X21" s="160"/>
      <c r="Y21" s="160"/>
      <c r="AG21" t="s">
        <v>162</v>
      </c>
    </row>
    <row r="22" spans="1:60" outlineLevel="1" x14ac:dyDescent="0.2">
      <c r="A22" s="168">
        <v>5</v>
      </c>
      <c r="B22" s="169" t="s">
        <v>183</v>
      </c>
      <c r="C22" s="177" t="s">
        <v>184</v>
      </c>
      <c r="D22" s="170" t="s">
        <v>165</v>
      </c>
      <c r="E22" s="171">
        <v>1</v>
      </c>
      <c r="F22" s="172"/>
      <c r="G22" s="173">
        <f>ROUND(E22*F22,2)</f>
        <v>0</v>
      </c>
      <c r="H22" s="172">
        <v>0</v>
      </c>
      <c r="I22" s="173">
        <f>ROUND(E22*H22,2)</f>
        <v>0</v>
      </c>
      <c r="J22" s="172">
        <v>15000</v>
      </c>
      <c r="K22" s="173">
        <f>ROUND(E22*J22,2)</f>
        <v>15000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185</v>
      </c>
      <c r="T22" s="174" t="s">
        <v>167</v>
      </c>
      <c r="U22" s="159">
        <v>0</v>
      </c>
      <c r="V22" s="159">
        <f>ROUND(E22*U22,2)</f>
        <v>0</v>
      </c>
      <c r="W22" s="159"/>
      <c r="X22" s="159" t="s">
        <v>168</v>
      </c>
      <c r="Y22" s="159" t="s">
        <v>169</v>
      </c>
      <c r="Z22" s="149"/>
      <c r="AA22" s="149"/>
      <c r="AB22" s="149"/>
      <c r="AC22" s="149"/>
      <c r="AD22" s="149"/>
      <c r="AE22" s="149"/>
      <c r="AF22" s="149"/>
      <c r="AG22" s="149" t="s">
        <v>170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65" t="s">
        <v>186</v>
      </c>
      <c r="D23" s="266"/>
      <c r="E23" s="266"/>
      <c r="F23" s="266"/>
      <c r="G23" s="266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75" t="str">
        <f>C23</f>
        <v>Kompletní zabezpečení prostoru školy proti poškození a znečištění, tzn. zakrytí podlahovin, radiátorů, oken, dveří apod.</v>
      </c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263"/>
      <c r="D24" s="264"/>
      <c r="E24" s="264"/>
      <c r="F24" s="264"/>
      <c r="G24" s="264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6</v>
      </c>
      <c r="B25" s="169" t="s">
        <v>187</v>
      </c>
      <c r="C25" s="177" t="s">
        <v>188</v>
      </c>
      <c r="D25" s="170" t="s">
        <v>165</v>
      </c>
      <c r="E25" s="171">
        <v>1</v>
      </c>
      <c r="F25" s="172"/>
      <c r="G25" s="173">
        <f>ROUND(E25*F25,2)</f>
        <v>0</v>
      </c>
      <c r="H25" s="172">
        <v>0</v>
      </c>
      <c r="I25" s="173">
        <f>ROUND(E25*H25,2)</f>
        <v>0</v>
      </c>
      <c r="J25" s="172">
        <v>9000</v>
      </c>
      <c r="K25" s="173">
        <f>ROUND(E25*J25,2)</f>
        <v>9000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166</v>
      </c>
      <c r="T25" s="174" t="s">
        <v>167</v>
      </c>
      <c r="U25" s="159">
        <v>0</v>
      </c>
      <c r="V25" s="159">
        <f>ROUND(E25*U25,2)</f>
        <v>0</v>
      </c>
      <c r="W25" s="159"/>
      <c r="X25" s="159" t="s">
        <v>168</v>
      </c>
      <c r="Y25" s="159" t="s">
        <v>169</v>
      </c>
      <c r="Z25" s="149"/>
      <c r="AA25" s="149"/>
      <c r="AB25" s="149"/>
      <c r="AC25" s="149"/>
      <c r="AD25" s="149"/>
      <c r="AE25" s="149"/>
      <c r="AF25" s="149"/>
      <c r="AG25" s="149" t="s">
        <v>170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5" t="s">
        <v>189</v>
      </c>
      <c r="D26" s="266"/>
      <c r="E26" s="266"/>
      <c r="F26" s="266"/>
      <c r="G26" s="266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5" t="str">
        <f>C26</f>
        <v>Náklady zhotovitele, které vzniknou v souvislosti s povinnostmi zhotovitele při předání a převzetí díla.</v>
      </c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263"/>
      <c r="D27" s="264"/>
      <c r="E27" s="264"/>
      <c r="F27" s="264"/>
      <c r="G27" s="264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7</v>
      </c>
      <c r="B28" s="169" t="s">
        <v>190</v>
      </c>
      <c r="C28" s="177" t="s">
        <v>191</v>
      </c>
      <c r="D28" s="170" t="s">
        <v>165</v>
      </c>
      <c r="E28" s="171">
        <v>1</v>
      </c>
      <c r="F28" s="172"/>
      <c r="G28" s="173">
        <f>ROUND(E28*F28,2)</f>
        <v>0</v>
      </c>
      <c r="H28" s="172">
        <v>0</v>
      </c>
      <c r="I28" s="173">
        <f>ROUND(E28*H28,2)</f>
        <v>0</v>
      </c>
      <c r="J28" s="172">
        <v>20000</v>
      </c>
      <c r="K28" s="173">
        <f>ROUND(E28*J28,2)</f>
        <v>20000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166</v>
      </c>
      <c r="T28" s="174" t="s">
        <v>167</v>
      </c>
      <c r="U28" s="159">
        <v>0</v>
      </c>
      <c r="V28" s="159">
        <f>ROUND(E28*U28,2)</f>
        <v>0</v>
      </c>
      <c r="W28" s="159"/>
      <c r="X28" s="159" t="s">
        <v>168</v>
      </c>
      <c r="Y28" s="159" t="s">
        <v>169</v>
      </c>
      <c r="Z28" s="149"/>
      <c r="AA28" s="149"/>
      <c r="AB28" s="149"/>
      <c r="AC28" s="149"/>
      <c r="AD28" s="149"/>
      <c r="AE28" s="149"/>
      <c r="AF28" s="149"/>
      <c r="AG28" s="149" t="s">
        <v>170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5" t="s">
        <v>192</v>
      </c>
      <c r="D29" s="266"/>
      <c r="E29" s="266"/>
      <c r="F29" s="266"/>
      <c r="G29" s="266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5" t="str">
        <f>C29</f>
        <v>Náklady na vyhotovení dokumentace skutečného provedení stavby a její předání objednateli v požadované formě a požadovaném počtu.</v>
      </c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63"/>
      <c r="D30" s="264"/>
      <c r="E30" s="264"/>
      <c r="F30" s="264"/>
      <c r="G30" s="264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7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147</v>
      </c>
    </row>
    <row r="32" spans="1:60" x14ac:dyDescent="0.2">
      <c r="A32" s="152"/>
      <c r="B32" s="153" t="s">
        <v>29</v>
      </c>
      <c r="C32" s="179"/>
      <c r="D32" s="154"/>
      <c r="E32" s="155"/>
      <c r="F32" s="155"/>
      <c r="G32" s="167">
        <f>G8+G21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193</v>
      </c>
    </row>
    <row r="33" spans="3:33" x14ac:dyDescent="0.2">
      <c r="C33" s="180"/>
      <c r="D33" s="10"/>
      <c r="AG33" t="s">
        <v>194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dWi06QpN8yLFsarGLmFifEK66NxgXmy0UYjvZEJ5Cp111eEza9QOrzKpuEEvOM0+x1skWndbAD9TDcu1CtbjA==" saltValue="34+ji8IxcWXGi0V5km+yHA==" spinCount="100000" sheet="1" formatRows="0"/>
  <mergeCells count="18">
    <mergeCell ref="C11:G11"/>
    <mergeCell ref="A1:G1"/>
    <mergeCell ref="C2:G2"/>
    <mergeCell ref="C3:G3"/>
    <mergeCell ref="C4:G4"/>
    <mergeCell ref="C10:G10"/>
    <mergeCell ref="C30:G30"/>
    <mergeCell ref="C13:G13"/>
    <mergeCell ref="C14:G14"/>
    <mergeCell ref="C16:G16"/>
    <mergeCell ref="C17:G17"/>
    <mergeCell ref="C19:G19"/>
    <mergeCell ref="C20:G20"/>
    <mergeCell ref="C23:G23"/>
    <mergeCell ref="C24:G24"/>
    <mergeCell ref="C26:G26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B8B5-21DB-4729-B10C-5DC0BD111975}">
  <sheetPr>
    <outlinePr summaryBelow="0"/>
  </sheetPr>
  <dimension ref="A1:BH5002"/>
  <sheetViews>
    <sheetView workbookViewId="0">
      <pane ySplit="7" topLeftCell="A334" activePane="bottomLeft" state="frozen"/>
      <selection pane="bottomLeft" activeCell="F32" sqref="F32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7" t="s">
        <v>195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55</v>
      </c>
      <c r="C3" s="268" t="s">
        <v>56</v>
      </c>
      <c r="D3" s="269"/>
      <c r="E3" s="269"/>
      <c r="F3" s="269"/>
      <c r="G3" s="270"/>
      <c r="AC3" s="123" t="s">
        <v>133</v>
      </c>
      <c r="AG3" t="s">
        <v>137</v>
      </c>
    </row>
    <row r="4" spans="1:60" ht="24.95" customHeight="1" x14ac:dyDescent="0.2">
      <c r="A4" s="142" t="s">
        <v>9</v>
      </c>
      <c r="B4" s="143" t="s">
        <v>57</v>
      </c>
      <c r="C4" s="271" t="s">
        <v>58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88</v>
      </c>
      <c r="C8" s="176" t="s">
        <v>89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11182.12</v>
      </c>
      <c r="J8" s="165"/>
      <c r="K8" s="165">
        <f>SUM(K9:K13)</f>
        <v>13145.29</v>
      </c>
      <c r="L8" s="165"/>
      <c r="M8" s="165">
        <f>SUM(M9:M13)</f>
        <v>0</v>
      </c>
      <c r="N8" s="164"/>
      <c r="O8" s="164">
        <f>SUM(O9:O13)</f>
        <v>0.39</v>
      </c>
      <c r="P8" s="164"/>
      <c r="Q8" s="164">
        <f>SUM(Q9:Q13)</f>
        <v>0</v>
      </c>
      <c r="R8" s="165"/>
      <c r="S8" s="165"/>
      <c r="T8" s="166"/>
      <c r="U8" s="160"/>
      <c r="V8" s="160">
        <f>SUM(V9:V13)</f>
        <v>25.11</v>
      </c>
      <c r="W8" s="160"/>
      <c r="X8" s="160"/>
      <c r="Y8" s="160"/>
      <c r="AG8" t="s">
        <v>162</v>
      </c>
    </row>
    <row r="9" spans="1:60" ht="33.75" outlineLevel="1" x14ac:dyDescent="0.2">
      <c r="A9" s="168">
        <v>1</v>
      </c>
      <c r="B9" s="169" t="s">
        <v>196</v>
      </c>
      <c r="C9" s="177" t="s">
        <v>197</v>
      </c>
      <c r="D9" s="170" t="s">
        <v>198</v>
      </c>
      <c r="E9" s="171">
        <v>32.654249999999998</v>
      </c>
      <c r="F9" s="172"/>
      <c r="G9" s="173">
        <f>ROUND(E9*F9,2)</f>
        <v>0</v>
      </c>
      <c r="H9" s="172">
        <v>342.44</v>
      </c>
      <c r="I9" s="173">
        <f>ROUND(E9*H9,2)</f>
        <v>11182.12</v>
      </c>
      <c r="J9" s="172">
        <v>402.56</v>
      </c>
      <c r="K9" s="173">
        <f>ROUND(E9*J9,2)</f>
        <v>13145.29</v>
      </c>
      <c r="L9" s="173">
        <v>21</v>
      </c>
      <c r="M9" s="173">
        <f>G9*(1+L9/100)</f>
        <v>0</v>
      </c>
      <c r="N9" s="171">
        <v>1.1990000000000001E-2</v>
      </c>
      <c r="O9" s="171">
        <f>ROUND(E9*N9,2)</f>
        <v>0.39</v>
      </c>
      <c r="P9" s="171">
        <v>0</v>
      </c>
      <c r="Q9" s="171">
        <f>ROUND(E9*P9,2)</f>
        <v>0</v>
      </c>
      <c r="R9" s="173" t="s">
        <v>199</v>
      </c>
      <c r="S9" s="173" t="s">
        <v>166</v>
      </c>
      <c r="T9" s="174" t="s">
        <v>166</v>
      </c>
      <c r="U9" s="159">
        <v>0.76900000000000002</v>
      </c>
      <c r="V9" s="159">
        <f>ROUND(E9*U9,2)</f>
        <v>25.11</v>
      </c>
      <c r="W9" s="159"/>
      <c r="X9" s="159" t="s">
        <v>200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185" t="s">
        <v>202</v>
      </c>
      <c r="D10" s="181"/>
      <c r="E10" s="182">
        <v>24.238499999999998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85" t="s">
        <v>204</v>
      </c>
      <c r="D11" s="181"/>
      <c r="E11" s="182">
        <v>8.4157499999999992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86" t="s">
        <v>205</v>
      </c>
      <c r="D12" s="183"/>
      <c r="E12" s="184">
        <v>32.654249999999998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203</v>
      </c>
      <c r="AH12" s="149">
        <v>1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263"/>
      <c r="D13" s="264"/>
      <c r="E13" s="264"/>
      <c r="F13" s="264"/>
      <c r="G13" s="264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173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1" t="s">
        <v>161</v>
      </c>
      <c r="B14" s="162" t="s">
        <v>94</v>
      </c>
      <c r="C14" s="176" t="s">
        <v>95</v>
      </c>
      <c r="D14" s="163"/>
      <c r="E14" s="164"/>
      <c r="F14" s="165"/>
      <c r="G14" s="165">
        <f>SUMIF(AG15:AG30,"&lt;&gt;NOR",G15:G30)</f>
        <v>0</v>
      </c>
      <c r="H14" s="165"/>
      <c r="I14" s="165">
        <f>SUM(I15:I30)</f>
        <v>58876.24</v>
      </c>
      <c r="J14" s="165"/>
      <c r="K14" s="165">
        <f>SUM(K15:K30)</f>
        <v>29260.880000000001</v>
      </c>
      <c r="L14" s="165"/>
      <c r="M14" s="165">
        <f>SUM(M15:M30)</f>
        <v>0</v>
      </c>
      <c r="N14" s="164"/>
      <c r="O14" s="164">
        <f>SUM(O15:O30)</f>
        <v>1.27</v>
      </c>
      <c r="P14" s="164"/>
      <c r="Q14" s="164">
        <f>SUM(Q15:Q30)</f>
        <v>0</v>
      </c>
      <c r="R14" s="165"/>
      <c r="S14" s="165"/>
      <c r="T14" s="166"/>
      <c r="U14" s="160"/>
      <c r="V14" s="160">
        <f>SUM(V15:V30)</f>
        <v>56.739999999999995</v>
      </c>
      <c r="W14" s="160"/>
      <c r="X14" s="160"/>
      <c r="Y14" s="160"/>
      <c r="AG14" t="s">
        <v>162</v>
      </c>
    </row>
    <row r="15" spans="1:60" ht="22.5" outlineLevel="1" x14ac:dyDescent="0.2">
      <c r="A15" s="168">
        <v>2</v>
      </c>
      <c r="B15" s="169" t="s">
        <v>206</v>
      </c>
      <c r="C15" s="177" t="s">
        <v>207</v>
      </c>
      <c r="D15" s="170" t="s">
        <v>198</v>
      </c>
      <c r="E15" s="171">
        <v>101.44</v>
      </c>
      <c r="F15" s="172"/>
      <c r="G15" s="173">
        <f>ROUND(E15*F15,2)</f>
        <v>0</v>
      </c>
      <c r="H15" s="172">
        <v>446.25</v>
      </c>
      <c r="I15" s="173">
        <f>ROUND(E15*H15,2)</f>
        <v>45267.6</v>
      </c>
      <c r="J15" s="172">
        <v>176.75</v>
      </c>
      <c r="K15" s="173">
        <f>ROUND(E15*J15,2)</f>
        <v>17929.52</v>
      </c>
      <c r="L15" s="173">
        <v>21</v>
      </c>
      <c r="M15" s="173">
        <f>G15*(1+L15/100)</f>
        <v>0</v>
      </c>
      <c r="N15" s="171">
        <v>6.6499999999999997E-3</v>
      </c>
      <c r="O15" s="171">
        <f>ROUND(E15*N15,2)</f>
        <v>0.67</v>
      </c>
      <c r="P15" s="171">
        <v>0</v>
      </c>
      <c r="Q15" s="171">
        <f>ROUND(E15*P15,2)</f>
        <v>0</v>
      </c>
      <c r="R15" s="173" t="s">
        <v>199</v>
      </c>
      <c r="S15" s="173" t="s">
        <v>166</v>
      </c>
      <c r="T15" s="174" t="s">
        <v>166</v>
      </c>
      <c r="U15" s="159">
        <v>0.34399999999999997</v>
      </c>
      <c r="V15" s="159">
        <f>ROUND(E15*U15,2)</f>
        <v>34.9</v>
      </c>
      <c r="W15" s="159"/>
      <c r="X15" s="159" t="s">
        <v>200</v>
      </c>
      <c r="Y15" s="159" t="s">
        <v>169</v>
      </c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74" t="s">
        <v>208</v>
      </c>
      <c r="D16" s="275"/>
      <c r="E16" s="275"/>
      <c r="F16" s="275"/>
      <c r="G16" s="275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85" t="s">
        <v>210</v>
      </c>
      <c r="D17" s="181"/>
      <c r="E17" s="182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85" t="s">
        <v>211</v>
      </c>
      <c r="D18" s="181"/>
      <c r="E18" s="182"/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85" t="s">
        <v>212</v>
      </c>
      <c r="D19" s="181"/>
      <c r="E19" s="182"/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85" t="s">
        <v>213</v>
      </c>
      <c r="D20" s="181"/>
      <c r="E20" s="182">
        <v>101.44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86" t="s">
        <v>205</v>
      </c>
      <c r="D21" s="183"/>
      <c r="E21" s="184">
        <v>101.44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203</v>
      </c>
      <c r="AH21" s="149">
        <v>1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86" t="s">
        <v>205</v>
      </c>
      <c r="D22" s="183"/>
      <c r="E22" s="184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203</v>
      </c>
      <c r="AH22" s="149">
        <v>1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63"/>
      <c r="D23" s="264"/>
      <c r="E23" s="264"/>
      <c r="F23" s="264"/>
      <c r="G23" s="264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173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68">
        <v>3</v>
      </c>
      <c r="B24" s="169" t="s">
        <v>214</v>
      </c>
      <c r="C24" s="177" t="s">
        <v>215</v>
      </c>
      <c r="D24" s="170" t="s">
        <v>198</v>
      </c>
      <c r="E24" s="171">
        <v>86</v>
      </c>
      <c r="F24" s="172"/>
      <c r="G24" s="173">
        <f>ROUND(E24*F24,2)</f>
        <v>0</v>
      </c>
      <c r="H24" s="172">
        <v>158.24</v>
      </c>
      <c r="I24" s="173">
        <f>ROUND(E24*H24,2)</f>
        <v>13608.64</v>
      </c>
      <c r="J24" s="172">
        <v>131.76</v>
      </c>
      <c r="K24" s="173">
        <f>ROUND(E24*J24,2)</f>
        <v>11331.36</v>
      </c>
      <c r="L24" s="173">
        <v>21</v>
      </c>
      <c r="M24" s="173">
        <f>G24*(1+L24/100)</f>
        <v>0</v>
      </c>
      <c r="N24" s="171">
        <v>7.0000000000000001E-3</v>
      </c>
      <c r="O24" s="171">
        <f>ROUND(E24*N24,2)</f>
        <v>0.6</v>
      </c>
      <c r="P24" s="171">
        <v>0</v>
      </c>
      <c r="Q24" s="171">
        <f>ROUND(E24*P24,2)</f>
        <v>0</v>
      </c>
      <c r="R24" s="173" t="s">
        <v>199</v>
      </c>
      <c r="S24" s="173" t="s">
        <v>166</v>
      </c>
      <c r="T24" s="174" t="s">
        <v>166</v>
      </c>
      <c r="U24" s="159">
        <v>0.254</v>
      </c>
      <c r="V24" s="159">
        <f>ROUND(E24*U24,2)</f>
        <v>21.84</v>
      </c>
      <c r="W24" s="159"/>
      <c r="X24" s="159" t="s">
        <v>200</v>
      </c>
      <c r="Y24" s="159" t="s">
        <v>169</v>
      </c>
      <c r="Z24" s="149"/>
      <c r="AA24" s="149"/>
      <c r="AB24" s="149"/>
      <c r="AC24" s="149"/>
      <c r="AD24" s="149"/>
      <c r="AE24" s="149"/>
      <c r="AF24" s="149"/>
      <c r="AG24" s="149" t="s">
        <v>201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274" t="s">
        <v>208</v>
      </c>
      <c r="D25" s="275"/>
      <c r="E25" s="275"/>
      <c r="F25" s="275"/>
      <c r="G25" s="275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85" t="s">
        <v>210</v>
      </c>
      <c r="D26" s="181"/>
      <c r="E26" s="182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85" t="s">
        <v>216</v>
      </c>
      <c r="D27" s="181"/>
      <c r="E27" s="182"/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85" t="s">
        <v>217</v>
      </c>
      <c r="D28" s="181"/>
      <c r="E28" s="182">
        <v>86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86" t="s">
        <v>205</v>
      </c>
      <c r="D29" s="183"/>
      <c r="E29" s="184">
        <v>86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203</v>
      </c>
      <c r="AH29" s="149">
        <v>1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63"/>
      <c r="D30" s="264"/>
      <c r="E30" s="264"/>
      <c r="F30" s="264"/>
      <c r="G30" s="264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1" t="s">
        <v>161</v>
      </c>
      <c r="B31" s="162" t="s">
        <v>90</v>
      </c>
      <c r="C31" s="176" t="s">
        <v>91</v>
      </c>
      <c r="D31" s="163"/>
      <c r="E31" s="164"/>
      <c r="F31" s="165"/>
      <c r="G31" s="165">
        <f>SUMIF(AG32:AG37,"&lt;&gt;NOR",G32:G37)</f>
        <v>0</v>
      </c>
      <c r="H31" s="165"/>
      <c r="I31" s="165">
        <f>SUM(I32:I37)</f>
        <v>19654.63</v>
      </c>
      <c r="J31" s="165"/>
      <c r="K31" s="165">
        <f>SUM(K32:K37)</f>
        <v>26788.13</v>
      </c>
      <c r="L31" s="165"/>
      <c r="M31" s="165">
        <f>SUM(M32:M37)</f>
        <v>0</v>
      </c>
      <c r="N31" s="164"/>
      <c r="O31" s="164">
        <f>SUM(O32:O37)</f>
        <v>0.67</v>
      </c>
      <c r="P31" s="164"/>
      <c r="Q31" s="164">
        <f>SUM(Q32:Q37)</f>
        <v>0</v>
      </c>
      <c r="R31" s="165"/>
      <c r="S31" s="165"/>
      <c r="T31" s="166"/>
      <c r="U31" s="160"/>
      <c r="V31" s="160">
        <f>SUM(V32:V37)</f>
        <v>51.13</v>
      </c>
      <c r="W31" s="160"/>
      <c r="X31" s="160"/>
      <c r="Y31" s="160"/>
      <c r="AG31" t="s">
        <v>162</v>
      </c>
    </row>
    <row r="32" spans="1:60" ht="22.5" outlineLevel="1" x14ac:dyDescent="0.2">
      <c r="A32" s="168">
        <v>4</v>
      </c>
      <c r="B32" s="169" t="s">
        <v>218</v>
      </c>
      <c r="C32" s="177" t="s">
        <v>219</v>
      </c>
      <c r="D32" s="170" t="s">
        <v>198</v>
      </c>
      <c r="E32" s="171">
        <v>48.5</v>
      </c>
      <c r="F32" s="172"/>
      <c r="G32" s="173">
        <f>ROUND(E32*F32,2)</f>
        <v>0</v>
      </c>
      <c r="H32" s="172">
        <v>405.25</v>
      </c>
      <c r="I32" s="173">
        <f>ROUND(E32*H32,2)</f>
        <v>19654.63</v>
      </c>
      <c r="J32" s="172">
        <v>528.75</v>
      </c>
      <c r="K32" s="173">
        <f>ROUND(E32*J32,2)</f>
        <v>25644.38</v>
      </c>
      <c r="L32" s="173">
        <v>21</v>
      </c>
      <c r="M32" s="173">
        <f>G32*(1+L32/100)</f>
        <v>0</v>
      </c>
      <c r="N32" s="171">
        <v>1.3729999999999999E-2</v>
      </c>
      <c r="O32" s="171">
        <f>ROUND(E32*N32,2)</f>
        <v>0.67</v>
      </c>
      <c r="P32" s="171">
        <v>0</v>
      </c>
      <c r="Q32" s="171">
        <f>ROUND(E32*P32,2)</f>
        <v>0</v>
      </c>
      <c r="R32" s="173" t="s">
        <v>199</v>
      </c>
      <c r="S32" s="173" t="s">
        <v>166</v>
      </c>
      <c r="T32" s="174" t="s">
        <v>166</v>
      </c>
      <c r="U32" s="159">
        <v>1.0109999999999999</v>
      </c>
      <c r="V32" s="159">
        <f>ROUND(E32*U32,2)</f>
        <v>49.03</v>
      </c>
      <c r="W32" s="159"/>
      <c r="X32" s="159" t="s">
        <v>200</v>
      </c>
      <c r="Y32" s="159" t="s">
        <v>169</v>
      </c>
      <c r="Z32" s="149"/>
      <c r="AA32" s="149"/>
      <c r="AB32" s="149"/>
      <c r="AC32" s="149"/>
      <c r="AD32" s="149"/>
      <c r="AE32" s="149"/>
      <c r="AF32" s="149"/>
      <c r="AG32" s="149" t="s">
        <v>201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185" t="s">
        <v>220</v>
      </c>
      <c r="D33" s="181"/>
      <c r="E33" s="182">
        <v>41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203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85" t="s">
        <v>221</v>
      </c>
      <c r="D34" s="181"/>
      <c r="E34" s="182">
        <v>7.5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96"/>
      <c r="D35" s="197"/>
      <c r="E35" s="197"/>
      <c r="F35" s="197"/>
      <c r="G35" s="197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68">
        <v>5</v>
      </c>
      <c r="B36" s="169" t="s">
        <v>222</v>
      </c>
      <c r="C36" s="177" t="s">
        <v>223</v>
      </c>
      <c r="D36" s="170" t="s">
        <v>198</v>
      </c>
      <c r="E36" s="171">
        <v>7.5</v>
      </c>
      <c r="F36" s="172"/>
      <c r="G36" s="173">
        <f>ROUND(E36*F36,2)</f>
        <v>0</v>
      </c>
      <c r="H36" s="172">
        <v>0</v>
      </c>
      <c r="I36" s="173">
        <f>ROUND(E36*H36,2)</f>
        <v>0</v>
      </c>
      <c r="J36" s="172">
        <v>152.5</v>
      </c>
      <c r="K36" s="173">
        <f>ROUND(E36*J36,2)</f>
        <v>1143.75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 t="s">
        <v>199</v>
      </c>
      <c r="S36" s="173" t="s">
        <v>166</v>
      </c>
      <c r="T36" s="174" t="s">
        <v>166</v>
      </c>
      <c r="U36" s="159">
        <v>0.28000000000000003</v>
      </c>
      <c r="V36" s="159">
        <f>ROUND(E36*U36,2)</f>
        <v>2.1</v>
      </c>
      <c r="W36" s="159"/>
      <c r="X36" s="159" t="s">
        <v>200</v>
      </c>
      <c r="Y36" s="159" t="s">
        <v>169</v>
      </c>
      <c r="Z36" s="149"/>
      <c r="AA36" s="149"/>
      <c r="AB36" s="149"/>
      <c r="AC36" s="149"/>
      <c r="AD36" s="149"/>
      <c r="AE36" s="149"/>
      <c r="AF36" s="149"/>
      <c r="AG36" s="149" t="s">
        <v>201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00"/>
      <c r="D37" s="201"/>
      <c r="E37" s="201"/>
      <c r="F37" s="201"/>
      <c r="G37" s="201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161</v>
      </c>
      <c r="B38" s="162" t="s">
        <v>98</v>
      </c>
      <c r="C38" s="176" t="s">
        <v>99</v>
      </c>
      <c r="D38" s="163"/>
      <c r="E38" s="164"/>
      <c r="F38" s="165"/>
      <c r="G38" s="165">
        <f>SUMIF(AG39:AG43,"&lt;&gt;NOR",G39:G43)</f>
        <v>0</v>
      </c>
      <c r="H38" s="165"/>
      <c r="I38" s="165">
        <f>SUM(I39:I43)</f>
        <v>341.14</v>
      </c>
      <c r="J38" s="165"/>
      <c r="K38" s="165">
        <f>SUM(K39:K43)</f>
        <v>24869.54</v>
      </c>
      <c r="L38" s="165"/>
      <c r="M38" s="165">
        <f>SUM(M39:M43)</f>
        <v>0</v>
      </c>
      <c r="N38" s="164"/>
      <c r="O38" s="164">
        <f>SUM(O39:O43)</f>
        <v>0.01</v>
      </c>
      <c r="P38" s="164"/>
      <c r="Q38" s="164">
        <f>SUM(Q39:Q43)</f>
        <v>0</v>
      </c>
      <c r="R38" s="165"/>
      <c r="S38" s="165"/>
      <c r="T38" s="166"/>
      <c r="U38" s="160"/>
      <c r="V38" s="160">
        <f>SUM(V39:V43)</f>
        <v>57.73</v>
      </c>
      <c r="W38" s="160"/>
      <c r="X38" s="160"/>
      <c r="Y38" s="160"/>
      <c r="AG38" t="s">
        <v>162</v>
      </c>
    </row>
    <row r="39" spans="1:60" ht="56.25" outlineLevel="1" x14ac:dyDescent="0.2">
      <c r="A39" s="168">
        <v>6</v>
      </c>
      <c r="B39" s="169" t="s">
        <v>224</v>
      </c>
      <c r="C39" s="177" t="s">
        <v>225</v>
      </c>
      <c r="D39" s="170" t="s">
        <v>198</v>
      </c>
      <c r="E39" s="171">
        <v>187.44</v>
      </c>
      <c r="F39" s="172"/>
      <c r="G39" s="173">
        <f>ROUND(E39*F39,2)</f>
        <v>0</v>
      </c>
      <c r="H39" s="172">
        <v>1.82</v>
      </c>
      <c r="I39" s="173">
        <f>ROUND(E39*H39,2)</f>
        <v>341.14</v>
      </c>
      <c r="J39" s="172">
        <v>132.68</v>
      </c>
      <c r="K39" s="173">
        <f>ROUND(E39*J39,2)</f>
        <v>24869.54</v>
      </c>
      <c r="L39" s="173">
        <v>21</v>
      </c>
      <c r="M39" s="173">
        <f>G39*(1+L39/100)</f>
        <v>0</v>
      </c>
      <c r="N39" s="171">
        <v>4.0000000000000003E-5</v>
      </c>
      <c r="O39" s="171">
        <f>ROUND(E39*N39,2)</f>
        <v>0.01</v>
      </c>
      <c r="P39" s="171">
        <v>0</v>
      </c>
      <c r="Q39" s="171">
        <f>ROUND(E39*P39,2)</f>
        <v>0</v>
      </c>
      <c r="R39" s="173" t="s">
        <v>199</v>
      </c>
      <c r="S39" s="173" t="s">
        <v>166</v>
      </c>
      <c r="T39" s="174" t="s">
        <v>166</v>
      </c>
      <c r="U39" s="159">
        <v>0.308</v>
      </c>
      <c r="V39" s="159">
        <f>ROUND(E39*U39,2)</f>
        <v>57.73</v>
      </c>
      <c r="W39" s="159"/>
      <c r="X39" s="159" t="s">
        <v>200</v>
      </c>
      <c r="Y39" s="159" t="s">
        <v>169</v>
      </c>
      <c r="Z39" s="149"/>
      <c r="AA39" s="149"/>
      <c r="AB39" s="149"/>
      <c r="AC39" s="149"/>
      <c r="AD39" s="149"/>
      <c r="AE39" s="149"/>
      <c r="AF39" s="149"/>
      <c r="AG39" s="149" t="s">
        <v>201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12.6" customHeight="1" outlineLevel="2" x14ac:dyDescent="0.2">
      <c r="A40" s="156"/>
      <c r="B40" s="157"/>
      <c r="C40" s="198" t="s">
        <v>226</v>
      </c>
      <c r="D40" s="199"/>
      <c r="E40" s="199"/>
      <c r="F40" s="199"/>
      <c r="G40" s="19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75" t="str">
        <f>C40</f>
        <v>zárubněmi, umytí a vyčištění jiných zasklených a natíraných ploch a zařizovacích předmětů před předáním do užívání světlá výška podlaží do 4 m</v>
      </c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85" t="s">
        <v>227</v>
      </c>
      <c r="D41" s="181"/>
      <c r="E41" s="182">
        <v>86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85" t="s">
        <v>228</v>
      </c>
      <c r="D42" s="181"/>
      <c r="E42" s="182">
        <v>101.44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6"/>
      <c r="D43" s="197"/>
      <c r="E43" s="197"/>
      <c r="F43" s="197"/>
      <c r="G43" s="197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1" t="s">
        <v>161</v>
      </c>
      <c r="B44" s="162" t="s">
        <v>100</v>
      </c>
      <c r="C44" s="176" t="s">
        <v>101</v>
      </c>
      <c r="D44" s="163"/>
      <c r="E44" s="164"/>
      <c r="F44" s="165"/>
      <c r="G44" s="165">
        <f>SUMIF(AG45:AG52,"&lt;&gt;NOR",G45:G52)</f>
        <v>0</v>
      </c>
      <c r="H44" s="165"/>
      <c r="I44" s="165">
        <f>SUM(I45:I52)</f>
        <v>0</v>
      </c>
      <c r="J44" s="165"/>
      <c r="K44" s="165">
        <f>SUM(K45:K52)</f>
        <v>17759</v>
      </c>
      <c r="L44" s="165"/>
      <c r="M44" s="165">
        <f>SUM(M45:M52)</f>
        <v>0</v>
      </c>
      <c r="N44" s="164"/>
      <c r="O44" s="164">
        <f>SUM(O45:O52)</f>
        <v>0</v>
      </c>
      <c r="P44" s="164"/>
      <c r="Q44" s="164">
        <f>SUM(Q45:Q52)</f>
        <v>6.59</v>
      </c>
      <c r="R44" s="165"/>
      <c r="S44" s="165"/>
      <c r="T44" s="166"/>
      <c r="U44" s="160"/>
      <c r="V44" s="160">
        <f>SUM(V45:V52)</f>
        <v>17.11</v>
      </c>
      <c r="W44" s="160"/>
      <c r="X44" s="160"/>
      <c r="Y44" s="160"/>
      <c r="AG44" t="s">
        <v>162</v>
      </c>
    </row>
    <row r="45" spans="1:60" outlineLevel="1" x14ac:dyDescent="0.2">
      <c r="A45" s="168">
        <v>7</v>
      </c>
      <c r="B45" s="169" t="s">
        <v>229</v>
      </c>
      <c r="C45" s="177" t="s">
        <v>230</v>
      </c>
      <c r="D45" s="170" t="s">
        <v>198</v>
      </c>
      <c r="E45" s="171">
        <v>86</v>
      </c>
      <c r="F45" s="172"/>
      <c r="G45" s="173">
        <f>ROUND(E45*F45,2)</f>
        <v>0</v>
      </c>
      <c r="H45" s="172">
        <v>0</v>
      </c>
      <c r="I45" s="173">
        <f>ROUND(E45*H45,2)</f>
        <v>0</v>
      </c>
      <c r="J45" s="172">
        <v>40</v>
      </c>
      <c r="K45" s="173">
        <f>ROUND(E45*J45,2)</f>
        <v>3440</v>
      </c>
      <c r="L45" s="173">
        <v>21</v>
      </c>
      <c r="M45" s="173">
        <f>G45*(1+L45/100)</f>
        <v>0</v>
      </c>
      <c r="N45" s="171">
        <v>0</v>
      </c>
      <c r="O45" s="171">
        <f>ROUND(E45*N45,2)</f>
        <v>0</v>
      </c>
      <c r="P45" s="171">
        <v>1.0499999999999999E-3</v>
      </c>
      <c r="Q45" s="171">
        <f>ROUND(E45*P45,2)</f>
        <v>0.09</v>
      </c>
      <c r="R45" s="173" t="s">
        <v>231</v>
      </c>
      <c r="S45" s="173" t="s">
        <v>166</v>
      </c>
      <c r="T45" s="174" t="s">
        <v>166</v>
      </c>
      <c r="U45" s="159">
        <v>9.9000000000000005E-2</v>
      </c>
      <c r="V45" s="159">
        <f>ROUND(E45*U45,2)</f>
        <v>8.51</v>
      </c>
      <c r="W45" s="159"/>
      <c r="X45" s="159" t="s">
        <v>200</v>
      </c>
      <c r="Y45" s="159" t="s">
        <v>169</v>
      </c>
      <c r="Z45" s="149"/>
      <c r="AA45" s="149"/>
      <c r="AB45" s="149"/>
      <c r="AC45" s="149"/>
      <c r="AD45" s="149"/>
      <c r="AE45" s="149"/>
      <c r="AF45" s="149"/>
      <c r="AG45" s="149" t="s">
        <v>201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85" t="s">
        <v>232</v>
      </c>
      <c r="D46" s="181"/>
      <c r="E46" s="182">
        <v>86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6"/>
      <c r="D47" s="197"/>
      <c r="E47" s="197"/>
      <c r="F47" s="197"/>
      <c r="G47" s="197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173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8">
        <v>8</v>
      </c>
      <c r="B48" s="169" t="s">
        <v>233</v>
      </c>
      <c r="C48" s="177" t="s">
        <v>234</v>
      </c>
      <c r="D48" s="170" t="s">
        <v>198</v>
      </c>
      <c r="E48" s="171">
        <v>86</v>
      </c>
      <c r="F48" s="172"/>
      <c r="G48" s="173">
        <f>ROUND(E48*F48,2)</f>
        <v>0</v>
      </c>
      <c r="H48" s="172">
        <v>0</v>
      </c>
      <c r="I48" s="173">
        <f>ROUND(E48*H48,2)</f>
        <v>0</v>
      </c>
      <c r="J48" s="172">
        <v>166.5</v>
      </c>
      <c r="K48" s="173">
        <f>ROUND(E48*J48,2)</f>
        <v>14319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7.5600000000000001E-2</v>
      </c>
      <c r="Q48" s="171">
        <f>ROUND(E48*P48,2)</f>
        <v>6.5</v>
      </c>
      <c r="R48" s="173" t="s">
        <v>231</v>
      </c>
      <c r="S48" s="173" t="s">
        <v>166</v>
      </c>
      <c r="T48" s="174" t="s">
        <v>166</v>
      </c>
      <c r="U48" s="159">
        <v>0.1</v>
      </c>
      <c r="V48" s="159">
        <f>ROUND(E48*U48,2)</f>
        <v>8.6</v>
      </c>
      <c r="W48" s="159"/>
      <c r="X48" s="159" t="s">
        <v>200</v>
      </c>
      <c r="Y48" s="159" t="s">
        <v>169</v>
      </c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85" t="s">
        <v>235</v>
      </c>
      <c r="D49" s="181"/>
      <c r="E49" s="182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203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85" t="s">
        <v>217</v>
      </c>
      <c r="D50" s="181"/>
      <c r="E50" s="182">
        <v>86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203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86" t="s">
        <v>205</v>
      </c>
      <c r="D51" s="183"/>
      <c r="E51" s="184">
        <v>86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203</v>
      </c>
      <c r="AH51" s="149">
        <v>1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6"/>
      <c r="D52" s="197"/>
      <c r="E52" s="197"/>
      <c r="F52" s="197"/>
      <c r="G52" s="197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173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1" t="s">
        <v>161</v>
      </c>
      <c r="B53" s="162" t="s">
        <v>102</v>
      </c>
      <c r="C53" s="176" t="s">
        <v>103</v>
      </c>
      <c r="D53" s="163"/>
      <c r="E53" s="164"/>
      <c r="F53" s="165"/>
      <c r="G53" s="165">
        <f>SUMIF(AG54:AG56,"&lt;&gt;NOR",G54:G56)</f>
        <v>0</v>
      </c>
      <c r="H53" s="165"/>
      <c r="I53" s="165">
        <f>SUM(I54:I56)</f>
        <v>0</v>
      </c>
      <c r="J53" s="165"/>
      <c r="K53" s="165">
        <f>SUM(K54:K56)</f>
        <v>3118.31</v>
      </c>
      <c r="L53" s="165"/>
      <c r="M53" s="165">
        <f>SUM(M54:M56)</f>
        <v>0</v>
      </c>
      <c r="N53" s="164"/>
      <c r="O53" s="164">
        <f>SUM(O54:O56)</f>
        <v>0</v>
      </c>
      <c r="P53" s="164"/>
      <c r="Q53" s="164">
        <f>SUM(Q54:Q56)</f>
        <v>0</v>
      </c>
      <c r="R53" s="165"/>
      <c r="S53" s="165"/>
      <c r="T53" s="166"/>
      <c r="U53" s="160"/>
      <c r="V53" s="160">
        <f>SUM(V54:V56)</f>
        <v>6.83</v>
      </c>
      <c r="W53" s="160"/>
      <c r="X53" s="160"/>
      <c r="Y53" s="160"/>
      <c r="AG53" t="s">
        <v>162</v>
      </c>
    </row>
    <row r="54" spans="1:60" ht="22.5" outlineLevel="1" x14ac:dyDescent="0.2">
      <c r="A54" s="168">
        <v>9</v>
      </c>
      <c r="B54" s="169" t="s">
        <v>236</v>
      </c>
      <c r="C54" s="177" t="s">
        <v>237</v>
      </c>
      <c r="D54" s="170" t="s">
        <v>238</v>
      </c>
      <c r="E54" s="171">
        <v>2.1669999999999998</v>
      </c>
      <c r="F54" s="172"/>
      <c r="G54" s="173">
        <f>ROUND(E54*F54,2)</f>
        <v>0</v>
      </c>
      <c r="H54" s="172">
        <v>0</v>
      </c>
      <c r="I54" s="173">
        <f>ROUND(E54*H54,2)</f>
        <v>0</v>
      </c>
      <c r="J54" s="172">
        <v>1439</v>
      </c>
      <c r="K54" s="173">
        <f>ROUND(E54*J54,2)</f>
        <v>3118.31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 t="s">
        <v>239</v>
      </c>
      <c r="S54" s="173" t="s">
        <v>166</v>
      </c>
      <c r="T54" s="174" t="s">
        <v>166</v>
      </c>
      <c r="U54" s="159">
        <v>3.15</v>
      </c>
      <c r="V54" s="159">
        <f>ROUND(E54*U54,2)</f>
        <v>6.83</v>
      </c>
      <c r="W54" s="159"/>
      <c r="X54" s="159" t="s">
        <v>200</v>
      </c>
      <c r="Y54" s="159" t="s">
        <v>169</v>
      </c>
      <c r="Z54" s="149"/>
      <c r="AA54" s="149"/>
      <c r="AB54" s="149"/>
      <c r="AC54" s="149"/>
      <c r="AD54" s="149"/>
      <c r="AE54" s="149"/>
      <c r="AF54" s="149"/>
      <c r="AG54" s="149" t="s">
        <v>240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202" t="s">
        <v>241</v>
      </c>
      <c r="D55" s="203"/>
      <c r="E55" s="203"/>
      <c r="F55" s="203"/>
      <c r="G55" s="203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209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6"/>
      <c r="D56" s="197"/>
      <c r="E56" s="197"/>
      <c r="F56" s="197"/>
      <c r="G56" s="197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173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1" t="s">
        <v>161</v>
      </c>
      <c r="B57" s="162" t="s">
        <v>106</v>
      </c>
      <c r="C57" s="176" t="s">
        <v>107</v>
      </c>
      <c r="D57" s="163"/>
      <c r="E57" s="164"/>
      <c r="F57" s="165"/>
      <c r="G57" s="165">
        <f>SUMIF(AG58:AG85,"&lt;&gt;NOR",G58:G85)</f>
        <v>0</v>
      </c>
      <c r="H57" s="165"/>
      <c r="I57" s="165">
        <f>SUM(I58:I85)</f>
        <v>69090</v>
      </c>
      <c r="J57" s="165"/>
      <c r="K57" s="165">
        <f>SUM(K58:K85)</f>
        <v>8141.54</v>
      </c>
      <c r="L57" s="165"/>
      <c r="M57" s="165">
        <f>SUM(M58:M85)</f>
        <v>0</v>
      </c>
      <c r="N57" s="164"/>
      <c r="O57" s="164">
        <f>SUM(O58:O85)</f>
        <v>0</v>
      </c>
      <c r="P57" s="164"/>
      <c r="Q57" s="164">
        <f>SUM(Q58:Q85)</f>
        <v>0.05</v>
      </c>
      <c r="R57" s="165"/>
      <c r="S57" s="165"/>
      <c r="T57" s="166"/>
      <c r="U57" s="160"/>
      <c r="V57" s="160">
        <f>SUM(V58:V85)</f>
        <v>12.959999999999999</v>
      </c>
      <c r="W57" s="160"/>
      <c r="X57" s="160"/>
      <c r="Y57" s="160"/>
      <c r="AG57" t="s">
        <v>162</v>
      </c>
    </row>
    <row r="58" spans="1:60" outlineLevel="1" x14ac:dyDescent="0.2">
      <c r="A58" s="168">
        <v>10</v>
      </c>
      <c r="B58" s="169" t="s">
        <v>242</v>
      </c>
      <c r="C58" s="177" t="s">
        <v>243</v>
      </c>
      <c r="D58" s="170" t="s">
        <v>244</v>
      </c>
      <c r="E58" s="171">
        <v>3</v>
      </c>
      <c r="F58" s="172"/>
      <c r="G58" s="173">
        <f>ROUND(E58*F58,2)</f>
        <v>0</v>
      </c>
      <c r="H58" s="172">
        <v>0</v>
      </c>
      <c r="I58" s="173">
        <f>ROUND(E58*H58,2)</f>
        <v>0</v>
      </c>
      <c r="J58" s="172">
        <v>305</v>
      </c>
      <c r="K58" s="173">
        <f>ROUND(E58*J58,2)</f>
        <v>915</v>
      </c>
      <c r="L58" s="173">
        <v>21</v>
      </c>
      <c r="M58" s="173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3" t="s">
        <v>245</v>
      </c>
      <c r="S58" s="173" t="s">
        <v>166</v>
      </c>
      <c r="T58" s="174" t="s">
        <v>166</v>
      </c>
      <c r="U58" s="159">
        <v>0.61</v>
      </c>
      <c r="V58" s="159">
        <f>ROUND(E58*U58,2)</f>
        <v>1.83</v>
      </c>
      <c r="W58" s="159"/>
      <c r="X58" s="159" t="s">
        <v>200</v>
      </c>
      <c r="Y58" s="159" t="s">
        <v>169</v>
      </c>
      <c r="Z58" s="149"/>
      <c r="AA58" s="149"/>
      <c r="AB58" s="149"/>
      <c r="AC58" s="149"/>
      <c r="AD58" s="149"/>
      <c r="AE58" s="149"/>
      <c r="AF58" s="149"/>
      <c r="AG58" s="149" t="s">
        <v>201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200"/>
      <c r="D59" s="201"/>
      <c r="E59" s="201"/>
      <c r="F59" s="201"/>
      <c r="G59" s="201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173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8">
        <v>11</v>
      </c>
      <c r="B60" s="169" t="s">
        <v>246</v>
      </c>
      <c r="C60" s="177" t="s">
        <v>247</v>
      </c>
      <c r="D60" s="170" t="s">
        <v>244</v>
      </c>
      <c r="E60" s="171">
        <v>3</v>
      </c>
      <c r="F60" s="172"/>
      <c r="G60" s="173">
        <f>ROUND(E60*F60,2)</f>
        <v>0</v>
      </c>
      <c r="H60" s="172">
        <v>0</v>
      </c>
      <c r="I60" s="173">
        <f>ROUND(E60*H60,2)</f>
        <v>0</v>
      </c>
      <c r="J60" s="172">
        <v>341.5</v>
      </c>
      <c r="K60" s="173">
        <f>ROUND(E60*J60,2)</f>
        <v>1024.5</v>
      </c>
      <c r="L60" s="173">
        <v>21</v>
      </c>
      <c r="M60" s="173">
        <f>G60*(1+L60/100)</f>
        <v>0</v>
      </c>
      <c r="N60" s="171">
        <v>0</v>
      </c>
      <c r="O60" s="171">
        <f>ROUND(E60*N60,2)</f>
        <v>0</v>
      </c>
      <c r="P60" s="171">
        <v>3.2000000000000002E-3</v>
      </c>
      <c r="Q60" s="171">
        <f>ROUND(E60*P60,2)</f>
        <v>0.01</v>
      </c>
      <c r="R60" s="173" t="s">
        <v>245</v>
      </c>
      <c r="S60" s="173" t="s">
        <v>166</v>
      </c>
      <c r="T60" s="174" t="s">
        <v>166</v>
      </c>
      <c r="U60" s="159">
        <v>0.6825</v>
      </c>
      <c r="V60" s="159">
        <f>ROUND(E60*U60,2)</f>
        <v>2.0499999999999998</v>
      </c>
      <c r="W60" s="159"/>
      <c r="X60" s="159" t="s">
        <v>200</v>
      </c>
      <c r="Y60" s="159" t="s">
        <v>169</v>
      </c>
      <c r="Z60" s="149"/>
      <c r="AA60" s="149"/>
      <c r="AB60" s="149"/>
      <c r="AC60" s="149"/>
      <c r="AD60" s="149"/>
      <c r="AE60" s="149"/>
      <c r="AF60" s="149"/>
      <c r="AG60" s="149" t="s">
        <v>201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200"/>
      <c r="D61" s="201"/>
      <c r="E61" s="201"/>
      <c r="F61" s="201"/>
      <c r="G61" s="201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173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8">
        <v>12</v>
      </c>
      <c r="B62" s="169" t="s">
        <v>248</v>
      </c>
      <c r="C62" s="177" t="s">
        <v>249</v>
      </c>
      <c r="D62" s="170" t="s">
        <v>244</v>
      </c>
      <c r="E62" s="171">
        <v>3</v>
      </c>
      <c r="F62" s="172"/>
      <c r="G62" s="173">
        <f>ROUND(E62*F62,2)</f>
        <v>0</v>
      </c>
      <c r="H62" s="172">
        <v>0</v>
      </c>
      <c r="I62" s="173">
        <f>ROUND(E62*H62,2)</f>
        <v>0</v>
      </c>
      <c r="J62" s="172">
        <v>748</v>
      </c>
      <c r="K62" s="173">
        <f>ROUND(E62*J62,2)</f>
        <v>2244</v>
      </c>
      <c r="L62" s="173">
        <v>21</v>
      </c>
      <c r="M62" s="173">
        <f>G62*(1+L62/100)</f>
        <v>0</v>
      </c>
      <c r="N62" s="171">
        <v>0</v>
      </c>
      <c r="O62" s="171">
        <f>ROUND(E62*N62,2)</f>
        <v>0</v>
      </c>
      <c r="P62" s="171">
        <v>1.2E-2</v>
      </c>
      <c r="Q62" s="171">
        <f>ROUND(E62*P62,2)</f>
        <v>0.04</v>
      </c>
      <c r="R62" s="173"/>
      <c r="S62" s="173" t="s">
        <v>185</v>
      </c>
      <c r="T62" s="174" t="s">
        <v>167</v>
      </c>
      <c r="U62" s="159">
        <v>0.82550000000000001</v>
      </c>
      <c r="V62" s="159">
        <f>ROUND(E62*U62,2)</f>
        <v>2.48</v>
      </c>
      <c r="W62" s="159"/>
      <c r="X62" s="159" t="s">
        <v>200</v>
      </c>
      <c r="Y62" s="159" t="s">
        <v>169</v>
      </c>
      <c r="Z62" s="149"/>
      <c r="AA62" s="149"/>
      <c r="AB62" s="149"/>
      <c r="AC62" s="149"/>
      <c r="AD62" s="149"/>
      <c r="AE62" s="149"/>
      <c r="AF62" s="149"/>
      <c r="AG62" s="149" t="s">
        <v>201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200"/>
      <c r="D63" s="201"/>
      <c r="E63" s="201"/>
      <c r="F63" s="201"/>
      <c r="G63" s="201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173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8">
        <v>13</v>
      </c>
      <c r="B64" s="169" t="s">
        <v>250</v>
      </c>
      <c r="C64" s="177" t="s">
        <v>251</v>
      </c>
      <c r="D64" s="170" t="s">
        <v>244</v>
      </c>
      <c r="E64" s="171">
        <v>3</v>
      </c>
      <c r="F64" s="172"/>
      <c r="G64" s="173">
        <f>ROUND(E64*F64,2)</f>
        <v>0</v>
      </c>
      <c r="H64" s="172">
        <v>0</v>
      </c>
      <c r="I64" s="173">
        <f>ROUND(E64*H64,2)</f>
        <v>0</v>
      </c>
      <c r="J64" s="172">
        <v>1166</v>
      </c>
      <c r="K64" s="173">
        <f>ROUND(E64*J64,2)</f>
        <v>3498</v>
      </c>
      <c r="L64" s="173">
        <v>21</v>
      </c>
      <c r="M64" s="173">
        <f>G64*(1+L64/100)</f>
        <v>0</v>
      </c>
      <c r="N64" s="171">
        <v>1.7000000000000001E-4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185</v>
      </c>
      <c r="T64" s="174" t="s">
        <v>167</v>
      </c>
      <c r="U64" s="159">
        <v>2.2000000000000002</v>
      </c>
      <c r="V64" s="159">
        <f>ROUND(E64*U64,2)</f>
        <v>6.6</v>
      </c>
      <c r="W64" s="159"/>
      <c r="X64" s="159" t="s">
        <v>200</v>
      </c>
      <c r="Y64" s="159" t="s">
        <v>169</v>
      </c>
      <c r="Z64" s="149"/>
      <c r="AA64" s="149"/>
      <c r="AB64" s="149"/>
      <c r="AC64" s="149"/>
      <c r="AD64" s="149"/>
      <c r="AE64" s="149"/>
      <c r="AF64" s="149"/>
      <c r="AG64" s="149" t="s">
        <v>201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200"/>
      <c r="D65" s="201"/>
      <c r="E65" s="201"/>
      <c r="F65" s="201"/>
      <c r="G65" s="201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173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8">
        <v>14</v>
      </c>
      <c r="B66" s="169" t="s">
        <v>252</v>
      </c>
      <c r="C66" s="177" t="s">
        <v>253</v>
      </c>
      <c r="D66" s="170" t="s">
        <v>254</v>
      </c>
      <c r="E66" s="171">
        <v>3</v>
      </c>
      <c r="F66" s="172"/>
      <c r="G66" s="173">
        <f>ROUND(E66*F66,2)</f>
        <v>0</v>
      </c>
      <c r="H66" s="172">
        <v>13250</v>
      </c>
      <c r="I66" s="173">
        <f>ROUND(E66*H66,2)</f>
        <v>39750</v>
      </c>
      <c r="J66" s="172">
        <v>0</v>
      </c>
      <c r="K66" s="173">
        <f>ROUND(E66*J66,2)</f>
        <v>0</v>
      </c>
      <c r="L66" s="173">
        <v>21</v>
      </c>
      <c r="M66" s="173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3"/>
      <c r="S66" s="173" t="s">
        <v>185</v>
      </c>
      <c r="T66" s="174" t="s">
        <v>167</v>
      </c>
      <c r="U66" s="159">
        <v>0</v>
      </c>
      <c r="V66" s="159">
        <f>ROUND(E66*U66,2)</f>
        <v>0</v>
      </c>
      <c r="W66" s="159"/>
      <c r="X66" s="159" t="s">
        <v>255</v>
      </c>
      <c r="Y66" s="159" t="s">
        <v>169</v>
      </c>
      <c r="Z66" s="149"/>
      <c r="AA66" s="149"/>
      <c r="AB66" s="149"/>
      <c r="AC66" s="149"/>
      <c r="AD66" s="149"/>
      <c r="AE66" s="149"/>
      <c r="AF66" s="149"/>
      <c r="AG66" s="149" t="s">
        <v>256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8" t="s">
        <v>257</v>
      </c>
      <c r="D67" s="199"/>
      <c r="E67" s="199"/>
      <c r="F67" s="199"/>
      <c r="G67" s="19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172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204" t="s">
        <v>258</v>
      </c>
      <c r="D68" s="205"/>
      <c r="E68" s="205"/>
      <c r="F68" s="205"/>
      <c r="G68" s="205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172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12.6" customHeight="1" outlineLevel="3" x14ac:dyDescent="0.2">
      <c r="A69" s="156"/>
      <c r="B69" s="157"/>
      <c r="C69" s="204" t="s">
        <v>259</v>
      </c>
      <c r="D69" s="205"/>
      <c r="E69" s="205"/>
      <c r="F69" s="205"/>
      <c r="G69" s="205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172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5" t="str">
        <f>C69</f>
        <v>• ovládací servomotor 230 V / 50 Hz, bez napětí zavřená (pomocí pružin), trvale pod napětím je otevřená</v>
      </c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204" t="s">
        <v>260</v>
      </c>
      <c r="D70" s="205"/>
      <c r="E70" s="205"/>
      <c r="F70" s="205"/>
      <c r="G70" s="205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172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204" t="s">
        <v>261</v>
      </c>
      <c r="D71" s="205"/>
      <c r="E71" s="205"/>
      <c r="F71" s="205"/>
      <c r="G71" s="205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172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204" t="s">
        <v>262</v>
      </c>
      <c r="D72" s="205"/>
      <c r="E72" s="205"/>
      <c r="F72" s="205"/>
      <c r="G72" s="205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172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6"/>
      <c r="D73" s="197"/>
      <c r="E73" s="197"/>
      <c r="F73" s="197"/>
      <c r="G73" s="197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173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8">
        <v>15</v>
      </c>
      <c r="B74" s="169" t="s">
        <v>263</v>
      </c>
      <c r="C74" s="177" t="s">
        <v>264</v>
      </c>
      <c r="D74" s="170" t="s">
        <v>265</v>
      </c>
      <c r="E74" s="171">
        <v>3</v>
      </c>
      <c r="F74" s="172"/>
      <c r="G74" s="173">
        <f>ROUND(E74*F74,2)</f>
        <v>0</v>
      </c>
      <c r="H74" s="172">
        <v>9780</v>
      </c>
      <c r="I74" s="173">
        <f>ROUND(E74*H74,2)</f>
        <v>29340</v>
      </c>
      <c r="J74" s="172">
        <v>0</v>
      </c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/>
      <c r="S74" s="173" t="s">
        <v>185</v>
      </c>
      <c r="T74" s="174" t="s">
        <v>167</v>
      </c>
      <c r="U74" s="159">
        <v>0</v>
      </c>
      <c r="V74" s="159">
        <f>ROUND(E74*U74,2)</f>
        <v>0</v>
      </c>
      <c r="W74" s="159"/>
      <c r="X74" s="159" t="s">
        <v>255</v>
      </c>
      <c r="Y74" s="159" t="s">
        <v>169</v>
      </c>
      <c r="Z74" s="149"/>
      <c r="AA74" s="149"/>
      <c r="AB74" s="149"/>
      <c r="AC74" s="149"/>
      <c r="AD74" s="149"/>
      <c r="AE74" s="149"/>
      <c r="AF74" s="149"/>
      <c r="AG74" s="149" t="s">
        <v>256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198" t="s">
        <v>266</v>
      </c>
      <c r="D75" s="199"/>
      <c r="E75" s="199"/>
      <c r="F75" s="199"/>
      <c r="G75" s="19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172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204" t="s">
        <v>267</v>
      </c>
      <c r="D76" s="205"/>
      <c r="E76" s="205"/>
      <c r="F76" s="205"/>
      <c r="G76" s="205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172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 x14ac:dyDescent="0.2">
      <c r="A77" s="156"/>
      <c r="B77" s="157"/>
      <c r="C77" s="204" t="s">
        <v>268</v>
      </c>
      <c r="D77" s="205"/>
      <c r="E77" s="205"/>
      <c r="F77" s="205"/>
      <c r="G77" s="205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172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204" t="s">
        <v>269</v>
      </c>
      <c r="D78" s="205"/>
      <c r="E78" s="205"/>
      <c r="F78" s="205"/>
      <c r="G78" s="205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172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12.6" customHeight="1" outlineLevel="3" x14ac:dyDescent="0.2">
      <c r="A79" s="156"/>
      <c r="B79" s="157"/>
      <c r="C79" s="204" t="s">
        <v>270</v>
      </c>
      <c r="D79" s="205"/>
      <c r="E79" s="205"/>
      <c r="F79" s="205"/>
      <c r="G79" s="205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172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75" t="str">
        <f>C79</f>
        <v>- Skříň je z ocelového galvanizovaného plechu opatřeného černým lakem, montážní konzoly a šrouby jsou galvanicky pokoveny.</v>
      </c>
      <c r="BB79" s="149"/>
      <c r="BC79" s="149"/>
      <c r="BD79" s="149"/>
      <c r="BE79" s="149"/>
      <c r="BF79" s="149"/>
      <c r="BG79" s="149"/>
      <c r="BH79" s="149"/>
    </row>
    <row r="80" spans="1:60" ht="33.75" outlineLevel="3" x14ac:dyDescent="0.2">
      <c r="A80" s="156"/>
      <c r="B80" s="157"/>
      <c r="C80" s="204" t="s">
        <v>271</v>
      </c>
      <c r="D80" s="205"/>
      <c r="E80" s="205"/>
      <c r="F80" s="205"/>
      <c r="G80" s="205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172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75" t="str">
        <f>C80</f>
        <v>- Oběžné kolo je z ocelového plechu, tvar „SICKLE“ je speciálně optimalizovaný z hlediska maximálního průtoku a tlaku při minimální hlučnosti. Oběžné kolo je nalisované přímo na motoru.</v>
      </c>
      <c r="BB80" s="149"/>
      <c r="BC80" s="149"/>
      <c r="BD80" s="149"/>
      <c r="BE80" s="149"/>
      <c r="BF80" s="149"/>
      <c r="BG80" s="149"/>
      <c r="BH80" s="149"/>
    </row>
    <row r="81" spans="1:60" ht="20.45" customHeight="1" outlineLevel="3" x14ac:dyDescent="0.2">
      <c r="A81" s="156"/>
      <c r="B81" s="157"/>
      <c r="C81" s="204" t="s">
        <v>272</v>
      </c>
      <c r="D81" s="205"/>
      <c r="E81" s="205"/>
      <c r="F81" s="205"/>
      <c r="G81" s="205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172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75" t="str">
        <f>C81</f>
        <v>- Motor je asynchronní s kotvou nakrátko, vnějším rotorem a rozběhovým kondenzátorem. Izolace třídy F, krytí IP44. Kuličková ložiska s tukovou náplní na dobu životnosti. Motor je dynamicky vyvážen dle ISO 1940.</v>
      </c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6"/>
      <c r="D82" s="197"/>
      <c r="E82" s="197"/>
      <c r="F82" s="197"/>
      <c r="G82" s="197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173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68">
        <v>16</v>
      </c>
      <c r="B83" s="169" t="s">
        <v>273</v>
      </c>
      <c r="C83" s="177" t="s">
        <v>274</v>
      </c>
      <c r="D83" s="170" t="s">
        <v>0</v>
      </c>
      <c r="E83" s="171">
        <v>766.72500000000002</v>
      </c>
      <c r="F83" s="172"/>
      <c r="G83" s="173">
        <f>ROUND(E83*F83,2)</f>
        <v>0</v>
      </c>
      <c r="H83" s="172">
        <v>0</v>
      </c>
      <c r="I83" s="173">
        <f>ROUND(E83*H83,2)</f>
        <v>0</v>
      </c>
      <c r="J83" s="172">
        <v>0.6</v>
      </c>
      <c r="K83" s="173">
        <f>ROUND(E83*J83,2)</f>
        <v>460.04</v>
      </c>
      <c r="L83" s="173">
        <v>21</v>
      </c>
      <c r="M83" s="173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3" t="s">
        <v>245</v>
      </c>
      <c r="S83" s="173" t="s">
        <v>166</v>
      </c>
      <c r="T83" s="174" t="s">
        <v>166</v>
      </c>
      <c r="U83" s="159">
        <v>0</v>
      </c>
      <c r="V83" s="159">
        <f>ROUND(E83*U83,2)</f>
        <v>0</v>
      </c>
      <c r="W83" s="159"/>
      <c r="X83" s="159" t="s">
        <v>200</v>
      </c>
      <c r="Y83" s="159" t="s">
        <v>169</v>
      </c>
      <c r="Z83" s="149"/>
      <c r="AA83" s="149"/>
      <c r="AB83" s="149"/>
      <c r="AC83" s="149"/>
      <c r="AD83" s="149"/>
      <c r="AE83" s="149"/>
      <c r="AF83" s="149"/>
      <c r="AG83" s="149" t="s">
        <v>275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202" t="s">
        <v>276</v>
      </c>
      <c r="D84" s="203"/>
      <c r="E84" s="203"/>
      <c r="F84" s="203"/>
      <c r="G84" s="203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209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196"/>
      <c r="D85" s="197"/>
      <c r="E85" s="197"/>
      <c r="F85" s="197"/>
      <c r="G85" s="197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173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1" t="s">
        <v>161</v>
      </c>
      <c r="B86" s="162" t="s">
        <v>110</v>
      </c>
      <c r="C86" s="176" t="s">
        <v>111</v>
      </c>
      <c r="D86" s="163"/>
      <c r="E86" s="164"/>
      <c r="F86" s="165"/>
      <c r="G86" s="165">
        <f>SUMIF(AG87:AG126,"&lt;&gt;NOR",G87:G126)</f>
        <v>0</v>
      </c>
      <c r="H86" s="165"/>
      <c r="I86" s="165">
        <f>SUM(I87:I126)</f>
        <v>17992.169999999998</v>
      </c>
      <c r="J86" s="165"/>
      <c r="K86" s="165">
        <f>SUM(K87:K126)</f>
        <v>157250.26999999999</v>
      </c>
      <c r="L86" s="165"/>
      <c r="M86" s="165">
        <f>SUM(M87:M126)</f>
        <v>0</v>
      </c>
      <c r="N86" s="164"/>
      <c r="O86" s="164">
        <f>SUM(O87:O126)</f>
        <v>3.72</v>
      </c>
      <c r="P86" s="164"/>
      <c r="Q86" s="164">
        <f>SUM(Q87:Q126)</f>
        <v>7.89</v>
      </c>
      <c r="R86" s="165"/>
      <c r="S86" s="165"/>
      <c r="T86" s="166"/>
      <c r="U86" s="160"/>
      <c r="V86" s="160">
        <f>SUM(V87:V126)</f>
        <v>105.97</v>
      </c>
      <c r="W86" s="160"/>
      <c r="X86" s="160"/>
      <c r="Y86" s="160"/>
      <c r="AG86" t="s">
        <v>162</v>
      </c>
    </row>
    <row r="87" spans="1:60" outlineLevel="1" x14ac:dyDescent="0.2">
      <c r="A87" s="168">
        <v>17</v>
      </c>
      <c r="B87" s="169" t="s">
        <v>277</v>
      </c>
      <c r="C87" s="177" t="s">
        <v>278</v>
      </c>
      <c r="D87" s="170" t="s">
        <v>198</v>
      </c>
      <c r="E87" s="171">
        <v>96.337450000000004</v>
      </c>
      <c r="F87" s="172"/>
      <c r="G87" s="173">
        <f>ROUND(E87*F87,2)</f>
        <v>0</v>
      </c>
      <c r="H87" s="172">
        <v>4.7</v>
      </c>
      <c r="I87" s="173">
        <f>ROUND(E87*H87,2)</f>
        <v>452.79</v>
      </c>
      <c r="J87" s="172">
        <v>92</v>
      </c>
      <c r="K87" s="173">
        <f>ROUND(E87*J87,2)</f>
        <v>8863.0499999999993</v>
      </c>
      <c r="L87" s="173">
        <v>21</v>
      </c>
      <c r="M87" s="173">
        <f>G87*(1+L87/100)</f>
        <v>0</v>
      </c>
      <c r="N87" s="171">
        <v>1.6000000000000001E-4</v>
      </c>
      <c r="O87" s="171">
        <f>ROUND(E87*N87,2)</f>
        <v>0.02</v>
      </c>
      <c r="P87" s="171">
        <v>0</v>
      </c>
      <c r="Q87" s="171">
        <f>ROUND(E87*P87,2)</f>
        <v>0</v>
      </c>
      <c r="R87" s="173" t="s">
        <v>279</v>
      </c>
      <c r="S87" s="173" t="s">
        <v>166</v>
      </c>
      <c r="T87" s="174" t="s">
        <v>166</v>
      </c>
      <c r="U87" s="159">
        <v>0.17499999999999999</v>
      </c>
      <c r="V87" s="159">
        <f>ROUND(E87*U87,2)</f>
        <v>16.86</v>
      </c>
      <c r="W87" s="159"/>
      <c r="X87" s="159" t="s">
        <v>200</v>
      </c>
      <c r="Y87" s="159" t="s">
        <v>169</v>
      </c>
      <c r="Z87" s="149"/>
      <c r="AA87" s="149"/>
      <c r="AB87" s="149"/>
      <c r="AC87" s="149"/>
      <c r="AD87" s="149"/>
      <c r="AE87" s="149"/>
      <c r="AF87" s="149"/>
      <c r="AG87" s="149" t="s">
        <v>201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85" t="s">
        <v>280</v>
      </c>
      <c r="D88" s="181"/>
      <c r="E88" s="182"/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203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85" t="s">
        <v>281</v>
      </c>
      <c r="D89" s="181"/>
      <c r="E89" s="182">
        <v>18.8032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203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3" x14ac:dyDescent="0.2">
      <c r="A90" s="156"/>
      <c r="B90" s="157"/>
      <c r="C90" s="185" t="s">
        <v>202</v>
      </c>
      <c r="D90" s="181"/>
      <c r="E90" s="182">
        <v>24.238499999999998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203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85" t="s">
        <v>204</v>
      </c>
      <c r="D91" s="181"/>
      <c r="E91" s="182">
        <v>8.4157499999999992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203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85" t="s">
        <v>282</v>
      </c>
      <c r="D92" s="181"/>
      <c r="E92" s="182">
        <v>44.88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203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86" t="s">
        <v>205</v>
      </c>
      <c r="D93" s="183"/>
      <c r="E93" s="184">
        <v>96.337450000000004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203</v>
      </c>
      <c r="AH93" s="149">
        <v>1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6"/>
      <c r="D94" s="197"/>
      <c r="E94" s="197"/>
      <c r="F94" s="197"/>
      <c r="G94" s="197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173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68">
        <v>18</v>
      </c>
      <c r="B95" s="169" t="s">
        <v>283</v>
      </c>
      <c r="C95" s="177" t="s">
        <v>284</v>
      </c>
      <c r="D95" s="170" t="s">
        <v>198</v>
      </c>
      <c r="E95" s="171">
        <v>18.8032</v>
      </c>
      <c r="F95" s="172"/>
      <c r="G95" s="173">
        <f>ROUND(E95*F95,2)</f>
        <v>0</v>
      </c>
      <c r="H95" s="172">
        <v>110.97</v>
      </c>
      <c r="I95" s="173">
        <f>ROUND(E95*H95,2)</f>
        <v>2086.59</v>
      </c>
      <c r="J95" s="172">
        <v>83.03</v>
      </c>
      <c r="K95" s="173">
        <f>ROUND(E95*J95,2)</f>
        <v>1561.23</v>
      </c>
      <c r="L95" s="173">
        <v>21</v>
      </c>
      <c r="M95" s="173">
        <f>G95*(1+L95/100)</f>
        <v>0</v>
      </c>
      <c r="N95" s="171">
        <v>9.4199999999999996E-3</v>
      </c>
      <c r="O95" s="171">
        <f>ROUND(E95*N95,2)</f>
        <v>0.18</v>
      </c>
      <c r="P95" s="171">
        <v>0</v>
      </c>
      <c r="Q95" s="171">
        <f>ROUND(E95*P95,2)</f>
        <v>0</v>
      </c>
      <c r="R95" s="173" t="s">
        <v>279</v>
      </c>
      <c r="S95" s="173" t="s">
        <v>166</v>
      </c>
      <c r="T95" s="174" t="s">
        <v>166</v>
      </c>
      <c r="U95" s="159">
        <v>0.158</v>
      </c>
      <c r="V95" s="159">
        <f>ROUND(E95*U95,2)</f>
        <v>2.97</v>
      </c>
      <c r="W95" s="159"/>
      <c r="X95" s="159" t="s">
        <v>200</v>
      </c>
      <c r="Y95" s="159" t="s">
        <v>169</v>
      </c>
      <c r="Z95" s="149"/>
      <c r="AA95" s="149"/>
      <c r="AB95" s="149"/>
      <c r="AC95" s="149"/>
      <c r="AD95" s="149"/>
      <c r="AE95" s="149"/>
      <c r="AF95" s="149"/>
      <c r="AG95" s="149" t="s">
        <v>201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85" t="s">
        <v>281</v>
      </c>
      <c r="D96" s="181"/>
      <c r="E96" s="182">
        <v>18.8032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203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86" t="s">
        <v>205</v>
      </c>
      <c r="D97" s="183"/>
      <c r="E97" s="184">
        <v>18.8032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203</v>
      </c>
      <c r="AH97" s="149">
        <v>1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196"/>
      <c r="D98" s="197"/>
      <c r="E98" s="197"/>
      <c r="F98" s="197"/>
      <c r="G98" s="197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173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68">
        <v>19</v>
      </c>
      <c r="B99" s="169" t="s">
        <v>285</v>
      </c>
      <c r="C99" s="177" t="s">
        <v>286</v>
      </c>
      <c r="D99" s="170" t="s">
        <v>198</v>
      </c>
      <c r="E99" s="171">
        <v>101.44</v>
      </c>
      <c r="F99" s="172"/>
      <c r="G99" s="173">
        <f>ROUND(E99*F99,2)</f>
        <v>0</v>
      </c>
      <c r="H99" s="172">
        <v>0</v>
      </c>
      <c r="I99" s="173">
        <f>ROUND(E99*H99,2)</f>
        <v>0</v>
      </c>
      <c r="J99" s="172">
        <v>47.5</v>
      </c>
      <c r="K99" s="173">
        <f>ROUND(E99*J99,2)</f>
        <v>4818.3999999999996</v>
      </c>
      <c r="L99" s="173">
        <v>21</v>
      </c>
      <c r="M99" s="173">
        <f>G99*(1+L99/100)</f>
        <v>0</v>
      </c>
      <c r="N99" s="171">
        <v>0</v>
      </c>
      <c r="O99" s="171">
        <f>ROUND(E99*N99,2)</f>
        <v>0</v>
      </c>
      <c r="P99" s="171">
        <v>3.5000000000000003E-2</v>
      </c>
      <c r="Q99" s="171">
        <f>ROUND(E99*P99,2)</f>
        <v>3.55</v>
      </c>
      <c r="R99" s="173" t="s">
        <v>279</v>
      </c>
      <c r="S99" s="173" t="s">
        <v>166</v>
      </c>
      <c r="T99" s="174" t="s">
        <v>166</v>
      </c>
      <c r="U99" s="159">
        <v>0.09</v>
      </c>
      <c r="V99" s="159">
        <f>ROUND(E99*U99,2)</f>
        <v>9.1300000000000008</v>
      </c>
      <c r="W99" s="159"/>
      <c r="X99" s="159" t="s">
        <v>200</v>
      </c>
      <c r="Y99" s="159" t="s">
        <v>169</v>
      </c>
      <c r="Z99" s="149"/>
      <c r="AA99" s="149"/>
      <c r="AB99" s="149"/>
      <c r="AC99" s="149"/>
      <c r="AD99" s="149"/>
      <c r="AE99" s="149"/>
      <c r="AF99" s="149"/>
      <c r="AG99" s="149" t="s">
        <v>201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185" t="s">
        <v>287</v>
      </c>
      <c r="D100" s="181"/>
      <c r="E100" s="182"/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203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85" t="s">
        <v>213</v>
      </c>
      <c r="D101" s="181"/>
      <c r="E101" s="182">
        <v>101.44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203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86" t="s">
        <v>205</v>
      </c>
      <c r="D102" s="183"/>
      <c r="E102" s="184">
        <v>101.44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203</v>
      </c>
      <c r="AH102" s="149">
        <v>1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6"/>
      <c r="D103" s="197"/>
      <c r="E103" s="197"/>
      <c r="F103" s="197"/>
      <c r="G103" s="197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173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8">
        <v>20</v>
      </c>
      <c r="B104" s="169" t="s">
        <v>288</v>
      </c>
      <c r="C104" s="177" t="s">
        <v>289</v>
      </c>
      <c r="D104" s="170" t="s">
        <v>198</v>
      </c>
      <c r="E104" s="171">
        <v>96.337450000000004</v>
      </c>
      <c r="F104" s="172"/>
      <c r="G104" s="173">
        <f>ROUND(E104*F104,2)</f>
        <v>0</v>
      </c>
      <c r="H104" s="172">
        <v>4.7</v>
      </c>
      <c r="I104" s="173">
        <f>ROUND(E104*H104,2)</f>
        <v>452.79</v>
      </c>
      <c r="J104" s="172">
        <v>76.2</v>
      </c>
      <c r="K104" s="173">
        <f>ROUND(E104*J104,2)</f>
        <v>7340.91</v>
      </c>
      <c r="L104" s="173">
        <v>21</v>
      </c>
      <c r="M104" s="173">
        <f>G104*(1+L104/100)</f>
        <v>0</v>
      </c>
      <c r="N104" s="171">
        <v>1.6000000000000001E-4</v>
      </c>
      <c r="O104" s="171">
        <f>ROUND(E104*N104,2)</f>
        <v>0.02</v>
      </c>
      <c r="P104" s="171">
        <v>4.4999999999999998E-2</v>
      </c>
      <c r="Q104" s="171">
        <f>ROUND(E104*P104,2)</f>
        <v>4.34</v>
      </c>
      <c r="R104" s="173" t="s">
        <v>279</v>
      </c>
      <c r="S104" s="173" t="s">
        <v>166</v>
      </c>
      <c r="T104" s="174" t="s">
        <v>166</v>
      </c>
      <c r="U104" s="159">
        <v>0.14499999999999999</v>
      </c>
      <c r="V104" s="159">
        <f>ROUND(E104*U104,2)</f>
        <v>13.97</v>
      </c>
      <c r="W104" s="159"/>
      <c r="X104" s="159" t="s">
        <v>200</v>
      </c>
      <c r="Y104" s="159" t="s">
        <v>169</v>
      </c>
      <c r="Z104" s="149"/>
      <c r="AA104" s="149"/>
      <c r="AB104" s="149"/>
      <c r="AC104" s="149"/>
      <c r="AD104" s="149"/>
      <c r="AE104" s="149"/>
      <c r="AF104" s="149"/>
      <c r="AG104" s="149" t="s">
        <v>201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02" t="s">
        <v>290</v>
      </c>
      <c r="D105" s="203"/>
      <c r="E105" s="203"/>
      <c r="F105" s="203"/>
      <c r="G105" s="203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209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185" t="s">
        <v>291</v>
      </c>
      <c r="D106" s="181"/>
      <c r="E106" s="182"/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203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85" t="s">
        <v>281</v>
      </c>
      <c r="D107" s="181"/>
      <c r="E107" s="182">
        <v>18.8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203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3" x14ac:dyDescent="0.2">
      <c r="A108" s="156"/>
      <c r="B108" s="157"/>
      <c r="C108" s="185" t="s">
        <v>202</v>
      </c>
      <c r="D108" s="181"/>
      <c r="E108" s="182">
        <v>24.24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203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85" t="s">
        <v>204</v>
      </c>
      <c r="D109" s="181"/>
      <c r="E109" s="182">
        <v>8.42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203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85" t="s">
        <v>292</v>
      </c>
      <c r="D110" s="181"/>
      <c r="E110" s="182">
        <v>44.88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203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86" t="s">
        <v>205</v>
      </c>
      <c r="D111" s="183"/>
      <c r="E111" s="184">
        <v>96.34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203</v>
      </c>
      <c r="AH111" s="149">
        <v>1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196"/>
      <c r="D112" s="197"/>
      <c r="E112" s="197"/>
      <c r="F112" s="197"/>
      <c r="G112" s="197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173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68">
        <v>21</v>
      </c>
      <c r="B113" s="169" t="s">
        <v>293</v>
      </c>
      <c r="C113" s="177" t="s">
        <v>294</v>
      </c>
      <c r="D113" s="170" t="s">
        <v>198</v>
      </c>
      <c r="E113" s="171">
        <v>202.88</v>
      </c>
      <c r="F113" s="172"/>
      <c r="G113" s="173">
        <f>ROUND(E113*F113,2)</f>
        <v>0</v>
      </c>
      <c r="H113" s="172">
        <v>0</v>
      </c>
      <c r="I113" s="173">
        <f>ROUND(E113*H113,2)</f>
        <v>0</v>
      </c>
      <c r="J113" s="172">
        <v>638</v>
      </c>
      <c r="K113" s="173">
        <f>ROUND(E113*J113,2)</f>
        <v>129437.44</v>
      </c>
      <c r="L113" s="173">
        <v>21</v>
      </c>
      <c r="M113" s="173">
        <f>G113*(1+L113/100)</f>
        <v>0</v>
      </c>
      <c r="N113" s="171">
        <v>1.367E-2</v>
      </c>
      <c r="O113" s="171">
        <f>ROUND(E113*N113,2)</f>
        <v>2.77</v>
      </c>
      <c r="P113" s="171">
        <v>0</v>
      </c>
      <c r="Q113" s="171">
        <f>ROUND(E113*P113,2)</f>
        <v>0</v>
      </c>
      <c r="R113" s="173"/>
      <c r="S113" s="173" t="s">
        <v>185</v>
      </c>
      <c r="T113" s="174" t="s">
        <v>166</v>
      </c>
      <c r="U113" s="159">
        <v>0.28499999999999998</v>
      </c>
      <c r="V113" s="159">
        <f>ROUND(E113*U113,2)</f>
        <v>57.82</v>
      </c>
      <c r="W113" s="159"/>
      <c r="X113" s="159" t="s">
        <v>200</v>
      </c>
      <c r="Y113" s="159" t="s">
        <v>169</v>
      </c>
      <c r="Z113" s="149"/>
      <c r="AA113" s="149"/>
      <c r="AB113" s="149"/>
      <c r="AC113" s="149"/>
      <c r="AD113" s="149"/>
      <c r="AE113" s="149"/>
      <c r="AF113" s="149"/>
      <c r="AG113" s="149" t="s">
        <v>201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85" t="s">
        <v>295</v>
      </c>
      <c r="D114" s="181"/>
      <c r="E114" s="182"/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203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85" t="s">
        <v>296</v>
      </c>
      <c r="D115" s="181"/>
      <c r="E115" s="182"/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203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85" t="s">
        <v>297</v>
      </c>
      <c r="D116" s="181"/>
      <c r="E116" s="182">
        <v>202.88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203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86" t="s">
        <v>205</v>
      </c>
      <c r="D117" s="183"/>
      <c r="E117" s="184">
        <v>202.88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203</v>
      </c>
      <c r="AH117" s="149">
        <v>1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96"/>
      <c r="D118" s="197"/>
      <c r="E118" s="197"/>
      <c r="F118" s="197"/>
      <c r="G118" s="197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173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68">
        <v>22</v>
      </c>
      <c r="B119" s="169" t="s">
        <v>298</v>
      </c>
      <c r="C119" s="177" t="s">
        <v>299</v>
      </c>
      <c r="D119" s="170" t="s">
        <v>238</v>
      </c>
      <c r="E119" s="171">
        <v>2.9813200000000002</v>
      </c>
      <c r="F119" s="172"/>
      <c r="G119" s="173">
        <f>ROUND(E119*F119,2)</f>
        <v>0</v>
      </c>
      <c r="H119" s="172">
        <v>0</v>
      </c>
      <c r="I119" s="173">
        <f>ROUND(E119*H119,2)</f>
        <v>0</v>
      </c>
      <c r="J119" s="172">
        <v>1754</v>
      </c>
      <c r="K119" s="173">
        <f>ROUND(E119*J119,2)</f>
        <v>5229.24</v>
      </c>
      <c r="L119" s="173">
        <v>21</v>
      </c>
      <c r="M119" s="173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3" t="s">
        <v>279</v>
      </c>
      <c r="S119" s="173" t="s">
        <v>166</v>
      </c>
      <c r="T119" s="174" t="s">
        <v>166</v>
      </c>
      <c r="U119" s="159">
        <v>1.7509999999999999</v>
      </c>
      <c r="V119" s="159">
        <f>ROUND(E119*U119,2)</f>
        <v>5.22</v>
      </c>
      <c r="W119" s="159"/>
      <c r="X119" s="159" t="s">
        <v>300</v>
      </c>
      <c r="Y119" s="159" t="s">
        <v>169</v>
      </c>
      <c r="Z119" s="149"/>
      <c r="AA119" s="149"/>
      <c r="AB119" s="149"/>
      <c r="AC119" s="149"/>
      <c r="AD119" s="149"/>
      <c r="AE119" s="149"/>
      <c r="AF119" s="149"/>
      <c r="AG119" s="149" t="s">
        <v>301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202" t="s">
        <v>302</v>
      </c>
      <c r="D120" s="203"/>
      <c r="E120" s="203"/>
      <c r="F120" s="203"/>
      <c r="G120" s="203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209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196"/>
      <c r="D121" s="197"/>
      <c r="E121" s="197"/>
      <c r="F121" s="197"/>
      <c r="G121" s="197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173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8">
        <v>23</v>
      </c>
      <c r="B122" s="169" t="s">
        <v>303</v>
      </c>
      <c r="C122" s="177" t="s">
        <v>841</v>
      </c>
      <c r="D122" s="170" t="s">
        <v>304</v>
      </c>
      <c r="E122" s="171">
        <v>1</v>
      </c>
      <c r="F122" s="172"/>
      <c r="G122" s="173">
        <f>ROUND(E122*F122,2)</f>
        <v>0</v>
      </c>
      <c r="H122" s="172">
        <v>15000</v>
      </c>
      <c r="I122" s="173">
        <f>ROUND(E122*H122,2)</f>
        <v>15000</v>
      </c>
      <c r="J122" s="172">
        <v>0</v>
      </c>
      <c r="K122" s="173">
        <f>ROUND(E122*J122,2)</f>
        <v>0</v>
      </c>
      <c r="L122" s="173">
        <v>21</v>
      </c>
      <c r="M122" s="173">
        <f>G122*(1+L122/100)</f>
        <v>0</v>
      </c>
      <c r="N122" s="171">
        <v>0.72760000000000002</v>
      </c>
      <c r="O122" s="171">
        <f>ROUND(E122*N122,2)</f>
        <v>0.73</v>
      </c>
      <c r="P122" s="171">
        <v>0</v>
      </c>
      <c r="Q122" s="171">
        <f>ROUND(E122*P122,2)</f>
        <v>0</v>
      </c>
      <c r="R122" s="173"/>
      <c r="S122" s="173" t="s">
        <v>185</v>
      </c>
      <c r="T122" s="174" t="s">
        <v>167</v>
      </c>
      <c r="U122" s="159">
        <v>0</v>
      </c>
      <c r="V122" s="159">
        <f>ROUND(E122*U122,2)</f>
        <v>0</v>
      </c>
      <c r="W122" s="159"/>
      <c r="X122" s="159" t="s">
        <v>305</v>
      </c>
      <c r="Y122" s="159" t="s">
        <v>169</v>
      </c>
      <c r="Z122" s="149"/>
      <c r="AA122" s="149"/>
      <c r="AB122" s="149"/>
      <c r="AC122" s="149"/>
      <c r="AD122" s="149"/>
      <c r="AE122" s="149"/>
      <c r="AF122" s="149"/>
      <c r="AG122" s="149" t="s">
        <v>306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198" t="s">
        <v>307</v>
      </c>
      <c r="D123" s="199"/>
      <c r="E123" s="199"/>
      <c r="F123" s="199"/>
      <c r="G123" s="19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172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0.45" customHeight="1" outlineLevel="3" x14ac:dyDescent="0.2">
      <c r="A124" s="156"/>
      <c r="B124" s="157"/>
      <c r="C124" s="204" t="s">
        <v>308</v>
      </c>
      <c r="D124" s="205"/>
      <c r="E124" s="205"/>
      <c r="F124" s="205"/>
      <c r="G124" s="205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172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75" t="str">
        <f>C124</f>
        <v>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v>
      </c>
      <c r="BB124" s="149"/>
      <c r="BC124" s="149"/>
      <c r="BD124" s="149"/>
      <c r="BE124" s="149"/>
      <c r="BF124" s="149"/>
      <c r="BG124" s="149"/>
      <c r="BH124" s="149"/>
    </row>
    <row r="125" spans="1:60" ht="33.75" outlineLevel="3" x14ac:dyDescent="0.2">
      <c r="A125" s="156"/>
      <c r="B125" s="157"/>
      <c r="C125" s="204" t="s">
        <v>309</v>
      </c>
      <c r="D125" s="205"/>
      <c r="E125" s="205"/>
      <c r="F125" s="205"/>
      <c r="G125" s="205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172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75" t="str">
        <f>C125</f>
        <v>Do ceny zahrnout demontáže včetně odvozu alikvidace suti, veškeré přesuny hmot a další související potřebná plnění a dodávky nutné k dokončení a předání funkčního prvku.</v>
      </c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196"/>
      <c r="D126" s="197"/>
      <c r="E126" s="197"/>
      <c r="F126" s="197"/>
      <c r="G126" s="197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173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x14ac:dyDescent="0.2">
      <c r="A127" s="161" t="s">
        <v>161</v>
      </c>
      <c r="B127" s="162" t="s">
        <v>112</v>
      </c>
      <c r="C127" s="176" t="s">
        <v>113</v>
      </c>
      <c r="D127" s="163"/>
      <c r="E127" s="164"/>
      <c r="F127" s="165"/>
      <c r="G127" s="165">
        <f>SUMIF(AG128:AG143,"&lt;&gt;NOR",G128:G143)</f>
        <v>0</v>
      </c>
      <c r="H127" s="165"/>
      <c r="I127" s="165">
        <f>SUM(I128:I143)</f>
        <v>20174.52</v>
      </c>
      <c r="J127" s="165"/>
      <c r="K127" s="165">
        <f>SUM(K128:K143)</f>
        <v>197682.58000000002</v>
      </c>
      <c r="L127" s="165"/>
      <c r="M127" s="165">
        <f>SUM(M128:M143)</f>
        <v>0</v>
      </c>
      <c r="N127" s="164"/>
      <c r="O127" s="164">
        <f>SUM(O128:O143)</f>
        <v>9.0000000000000011E-2</v>
      </c>
      <c r="P127" s="164"/>
      <c r="Q127" s="164">
        <f>SUM(Q128:Q143)</f>
        <v>0</v>
      </c>
      <c r="R127" s="165"/>
      <c r="S127" s="165"/>
      <c r="T127" s="166"/>
      <c r="U127" s="160"/>
      <c r="V127" s="160">
        <f>SUM(V128:V143)</f>
        <v>42.32</v>
      </c>
      <c r="W127" s="160"/>
      <c r="X127" s="160"/>
      <c r="Y127" s="160"/>
      <c r="AG127" t="s">
        <v>162</v>
      </c>
    </row>
    <row r="128" spans="1:60" outlineLevel="1" x14ac:dyDescent="0.2">
      <c r="A128" s="168">
        <v>24</v>
      </c>
      <c r="B128" s="169" t="s">
        <v>310</v>
      </c>
      <c r="C128" s="188" t="s">
        <v>852</v>
      </c>
      <c r="D128" s="170" t="s">
        <v>198</v>
      </c>
      <c r="E128" s="171">
        <v>68</v>
      </c>
      <c r="F128" s="172"/>
      <c r="G128" s="173">
        <f>ROUND(E128*F128,2)</f>
        <v>0</v>
      </c>
      <c r="H128" s="172">
        <v>128.38999999999999</v>
      </c>
      <c r="I128" s="173">
        <f>ROUND(E128*H128,2)</f>
        <v>8730.52</v>
      </c>
      <c r="J128" s="172">
        <v>2871.61</v>
      </c>
      <c r="K128" s="173">
        <f>ROUND(E128*J128,2)</f>
        <v>195269.48</v>
      </c>
      <c r="L128" s="173">
        <v>21</v>
      </c>
      <c r="M128" s="173">
        <f>G128*(1+L128/100)</f>
        <v>0</v>
      </c>
      <c r="N128" s="171">
        <v>7.2000000000000005E-4</v>
      </c>
      <c r="O128" s="171">
        <f>ROUND(E128*N128,2)</f>
        <v>0.05</v>
      </c>
      <c r="P128" s="171">
        <v>0</v>
      </c>
      <c r="Q128" s="171">
        <f>ROUND(E128*P128,2)</f>
        <v>0</v>
      </c>
      <c r="R128" s="173" t="s">
        <v>311</v>
      </c>
      <c r="S128" s="173" t="s">
        <v>166</v>
      </c>
      <c r="T128" s="174" t="s">
        <v>167</v>
      </c>
      <c r="U128" s="159">
        <v>0.55300000000000005</v>
      </c>
      <c r="V128" s="159">
        <f>ROUND(E128*U128,2)</f>
        <v>37.6</v>
      </c>
      <c r="W128" s="159"/>
      <c r="X128" s="159" t="s">
        <v>200</v>
      </c>
      <c r="Y128" s="159" t="s">
        <v>169</v>
      </c>
      <c r="Z128" s="149"/>
      <c r="AA128" s="149"/>
      <c r="AB128" s="149"/>
      <c r="AC128" s="149"/>
      <c r="AD128" s="149"/>
      <c r="AE128" s="149"/>
      <c r="AF128" s="149"/>
      <c r="AG128" s="149" t="s">
        <v>201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 x14ac:dyDescent="0.2">
      <c r="A129" s="156"/>
      <c r="B129" s="157"/>
      <c r="C129" s="185" t="s">
        <v>312</v>
      </c>
      <c r="D129" s="181"/>
      <c r="E129" s="182">
        <v>68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203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96"/>
      <c r="D130" s="197"/>
      <c r="E130" s="197"/>
      <c r="F130" s="197"/>
      <c r="G130" s="197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173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68">
        <v>25</v>
      </c>
      <c r="B131" s="169" t="s">
        <v>313</v>
      </c>
      <c r="C131" s="177" t="s">
        <v>847</v>
      </c>
      <c r="D131" s="170" t="s">
        <v>244</v>
      </c>
      <c r="E131" s="189">
        <v>2</v>
      </c>
      <c r="F131" s="172"/>
      <c r="G131" s="173">
        <f>ROUND(E131*F131,2)</f>
        <v>0</v>
      </c>
      <c r="H131" s="172">
        <v>0</v>
      </c>
      <c r="I131" s="173">
        <f>ROUND(E131*H131,2)</f>
        <v>0</v>
      </c>
      <c r="J131" s="172">
        <v>725</v>
      </c>
      <c r="K131" s="173">
        <f>ROUND(E131*J131,2)</f>
        <v>1450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 t="s">
        <v>314</v>
      </c>
      <c r="S131" s="173" t="s">
        <v>166</v>
      </c>
      <c r="T131" s="174" t="s">
        <v>166</v>
      </c>
      <c r="U131" s="159">
        <v>1.45</v>
      </c>
      <c r="V131" s="159">
        <f>ROUND(E131*U131,2)</f>
        <v>2.9</v>
      </c>
      <c r="W131" s="159"/>
      <c r="X131" s="159" t="s">
        <v>200</v>
      </c>
      <c r="Y131" s="159" t="s">
        <v>169</v>
      </c>
      <c r="Z131" s="149"/>
      <c r="AA131" s="149"/>
      <c r="AB131" s="149"/>
      <c r="AC131" s="149"/>
      <c r="AD131" s="149"/>
      <c r="AE131" s="149"/>
      <c r="AF131" s="149"/>
      <c r="AG131" s="149" t="s">
        <v>201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200"/>
      <c r="D132" s="201"/>
      <c r="E132" s="201"/>
      <c r="F132" s="201"/>
      <c r="G132" s="201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173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68">
        <v>26</v>
      </c>
      <c r="B133" s="169" t="s">
        <v>315</v>
      </c>
      <c r="C133" s="177" t="s">
        <v>848</v>
      </c>
      <c r="D133" s="170" t="s">
        <v>244</v>
      </c>
      <c r="E133" s="189">
        <v>2</v>
      </c>
      <c r="F133" s="172"/>
      <c r="G133" s="173">
        <f>ROUND(E133*F133,2)</f>
        <v>0</v>
      </c>
      <c r="H133" s="172">
        <v>0</v>
      </c>
      <c r="I133" s="173">
        <f>ROUND(E133*H133,2)</f>
        <v>0</v>
      </c>
      <c r="J133" s="172">
        <v>422</v>
      </c>
      <c r="K133" s="173">
        <f>ROUND(E133*J133,2)</f>
        <v>844</v>
      </c>
      <c r="L133" s="173">
        <v>21</v>
      </c>
      <c r="M133" s="173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3" t="s">
        <v>314</v>
      </c>
      <c r="S133" s="173" t="s">
        <v>166</v>
      </c>
      <c r="T133" s="174" t="s">
        <v>166</v>
      </c>
      <c r="U133" s="159">
        <v>0.77500000000000002</v>
      </c>
      <c r="V133" s="159">
        <f>ROUND(E133*U133,2)</f>
        <v>1.55</v>
      </c>
      <c r="W133" s="159"/>
      <c r="X133" s="159" t="s">
        <v>200</v>
      </c>
      <c r="Y133" s="159" t="s">
        <v>169</v>
      </c>
      <c r="Z133" s="149"/>
      <c r="AA133" s="149"/>
      <c r="AB133" s="149"/>
      <c r="AC133" s="149"/>
      <c r="AD133" s="149"/>
      <c r="AE133" s="149"/>
      <c r="AF133" s="149"/>
      <c r="AG133" s="149" t="s">
        <v>201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200"/>
      <c r="D134" s="201"/>
      <c r="E134" s="201"/>
      <c r="F134" s="201"/>
      <c r="G134" s="201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173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8">
        <v>27</v>
      </c>
      <c r="B135" s="169" t="s">
        <v>316</v>
      </c>
      <c r="C135" s="177" t="s">
        <v>849</v>
      </c>
      <c r="D135" s="170" t="s">
        <v>244</v>
      </c>
      <c r="E135" s="189">
        <v>2</v>
      </c>
      <c r="F135" s="172"/>
      <c r="G135" s="173">
        <f>ROUND(E135*F135,2)</f>
        <v>0</v>
      </c>
      <c r="H135" s="172">
        <v>942</v>
      </c>
      <c r="I135" s="173">
        <f>ROUND(E135*H135,2)</f>
        <v>1884</v>
      </c>
      <c r="J135" s="172">
        <v>0</v>
      </c>
      <c r="K135" s="173">
        <f>ROUND(E135*J135,2)</f>
        <v>0</v>
      </c>
      <c r="L135" s="173">
        <v>21</v>
      </c>
      <c r="M135" s="173">
        <f>G135*(1+L135/100)</f>
        <v>0</v>
      </c>
      <c r="N135" s="171">
        <v>8.0000000000000004E-4</v>
      </c>
      <c r="O135" s="171">
        <f>ROUND(E135*N135,2)</f>
        <v>0</v>
      </c>
      <c r="P135" s="171">
        <v>0</v>
      </c>
      <c r="Q135" s="171">
        <f>ROUND(E135*P135,2)</f>
        <v>0</v>
      </c>
      <c r="R135" s="173"/>
      <c r="S135" s="173" t="s">
        <v>185</v>
      </c>
      <c r="T135" s="174" t="s">
        <v>167</v>
      </c>
      <c r="U135" s="159">
        <v>0</v>
      </c>
      <c r="V135" s="159">
        <f>ROUND(E135*U135,2)</f>
        <v>0</v>
      </c>
      <c r="W135" s="159"/>
      <c r="X135" s="159" t="s">
        <v>255</v>
      </c>
      <c r="Y135" s="159" t="s">
        <v>169</v>
      </c>
      <c r="Z135" s="149"/>
      <c r="AA135" s="149"/>
      <c r="AB135" s="149"/>
      <c r="AC135" s="149"/>
      <c r="AD135" s="149"/>
      <c r="AE135" s="149"/>
      <c r="AF135" s="149"/>
      <c r="AG135" s="149" t="s">
        <v>256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200"/>
      <c r="D136" s="201"/>
      <c r="E136" s="201"/>
      <c r="F136" s="201"/>
      <c r="G136" s="201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173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68">
        <v>28</v>
      </c>
      <c r="B137" s="169" t="s">
        <v>317</v>
      </c>
      <c r="C137" s="177" t="s">
        <v>846</v>
      </c>
      <c r="D137" s="170" t="s">
        <v>244</v>
      </c>
      <c r="E137" s="171">
        <v>1</v>
      </c>
      <c r="F137" s="172"/>
      <c r="G137" s="173">
        <f>ROUND(E137*F137,2)</f>
        <v>0</v>
      </c>
      <c r="H137" s="172">
        <v>4780</v>
      </c>
      <c r="I137" s="173">
        <f>ROUND(E137*H137,2)</f>
        <v>4780</v>
      </c>
      <c r="J137" s="172">
        <v>0</v>
      </c>
      <c r="K137" s="173">
        <f>ROUND(E137*J137,2)</f>
        <v>0</v>
      </c>
      <c r="L137" s="173">
        <v>21</v>
      </c>
      <c r="M137" s="173">
        <f>G137*(1+L137/100)</f>
        <v>0</v>
      </c>
      <c r="N137" s="171">
        <v>1.9E-2</v>
      </c>
      <c r="O137" s="171">
        <f>ROUND(E137*N137,2)</f>
        <v>0.02</v>
      </c>
      <c r="P137" s="171">
        <v>0</v>
      </c>
      <c r="Q137" s="171">
        <f>ROUND(E137*P137,2)</f>
        <v>0</v>
      </c>
      <c r="R137" s="173"/>
      <c r="S137" s="173" t="s">
        <v>185</v>
      </c>
      <c r="T137" s="174" t="s">
        <v>167</v>
      </c>
      <c r="U137" s="159">
        <v>0</v>
      </c>
      <c r="V137" s="159">
        <f>ROUND(E137*U137,2)</f>
        <v>0</v>
      </c>
      <c r="W137" s="159"/>
      <c r="X137" s="159" t="s">
        <v>255</v>
      </c>
      <c r="Y137" s="159" t="s">
        <v>169</v>
      </c>
      <c r="Z137" s="149"/>
      <c r="AA137" s="149"/>
      <c r="AB137" s="149"/>
      <c r="AC137" s="149"/>
      <c r="AD137" s="149"/>
      <c r="AE137" s="149"/>
      <c r="AF137" s="149"/>
      <c r="AG137" s="149" t="s">
        <v>256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/>
      <c r="D138" s="191"/>
      <c r="E138" s="192"/>
      <c r="F138" s="193"/>
      <c r="G138" s="194"/>
      <c r="H138" s="195"/>
      <c r="I138" s="159"/>
      <c r="J138" s="195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68" t="s">
        <v>850</v>
      </c>
      <c r="B139" s="169" t="s">
        <v>317</v>
      </c>
      <c r="C139" s="188" t="s">
        <v>851</v>
      </c>
      <c r="D139" s="170" t="s">
        <v>244</v>
      </c>
      <c r="E139" s="189">
        <v>1</v>
      </c>
      <c r="F139" s="172"/>
      <c r="G139" s="173">
        <f>ROUND(E139*F139,2)</f>
        <v>0</v>
      </c>
      <c r="H139" s="172">
        <v>4780</v>
      </c>
      <c r="I139" s="173">
        <f>ROUND(E139*H139,2)</f>
        <v>4780</v>
      </c>
      <c r="J139" s="172">
        <v>0</v>
      </c>
      <c r="K139" s="173">
        <f>ROUND(E139*J139,2)</f>
        <v>0</v>
      </c>
      <c r="L139" s="173">
        <v>21</v>
      </c>
      <c r="M139" s="173">
        <f>G139*(1+L139/100)</f>
        <v>0</v>
      </c>
      <c r="N139" s="171">
        <v>1.9E-2</v>
      </c>
      <c r="O139" s="171">
        <f>ROUND(E139*N139,2)</f>
        <v>0.02</v>
      </c>
      <c r="P139" s="171">
        <v>0</v>
      </c>
      <c r="Q139" s="171">
        <f>ROUND(E139*P139,2)</f>
        <v>0</v>
      </c>
      <c r="R139" s="173"/>
      <c r="S139" s="173" t="s">
        <v>185</v>
      </c>
      <c r="T139" s="174" t="s">
        <v>167</v>
      </c>
      <c r="U139" s="159">
        <v>0</v>
      </c>
      <c r="V139" s="159">
        <f>ROUND(E139*U139,2)</f>
        <v>0</v>
      </c>
      <c r="W139" s="159"/>
      <c r="X139" s="159" t="s">
        <v>255</v>
      </c>
      <c r="Y139" s="159" t="s">
        <v>169</v>
      </c>
      <c r="Z139" s="149"/>
      <c r="AA139" s="149"/>
      <c r="AB139" s="149"/>
      <c r="AC139" s="149"/>
      <c r="AD139" s="149"/>
      <c r="AE139" s="149"/>
      <c r="AF139" s="149"/>
      <c r="AG139" s="149" t="s">
        <v>256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0"/>
      <c r="D140" s="191"/>
      <c r="E140" s="192"/>
      <c r="F140" s="193"/>
      <c r="G140" s="194"/>
      <c r="H140" s="195"/>
      <c r="I140" s="159"/>
      <c r="J140" s="195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8">
        <v>29</v>
      </c>
      <c r="B141" s="169" t="s">
        <v>318</v>
      </c>
      <c r="C141" s="177" t="s">
        <v>319</v>
      </c>
      <c r="D141" s="170" t="s">
        <v>238</v>
      </c>
      <c r="E141" s="171">
        <v>0.11958000000000001</v>
      </c>
      <c r="F141" s="172"/>
      <c r="G141" s="173">
        <f>ROUND(E141*F141,2)</f>
        <v>0</v>
      </c>
      <c r="H141" s="172">
        <v>0</v>
      </c>
      <c r="I141" s="173">
        <f>ROUND(E141*H141,2)</f>
        <v>0</v>
      </c>
      <c r="J141" s="172">
        <v>996</v>
      </c>
      <c r="K141" s="173">
        <f>ROUND(E141*J141,2)</f>
        <v>119.1</v>
      </c>
      <c r="L141" s="173">
        <v>21</v>
      </c>
      <c r="M141" s="173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3" t="s">
        <v>314</v>
      </c>
      <c r="S141" s="173" t="s">
        <v>166</v>
      </c>
      <c r="T141" s="174" t="s">
        <v>166</v>
      </c>
      <c r="U141" s="159">
        <v>2.2549999999999999</v>
      </c>
      <c r="V141" s="159">
        <f>ROUND(E141*U141,2)</f>
        <v>0.27</v>
      </c>
      <c r="W141" s="159"/>
      <c r="X141" s="159" t="s">
        <v>200</v>
      </c>
      <c r="Y141" s="159" t="s">
        <v>169</v>
      </c>
      <c r="Z141" s="149"/>
      <c r="AA141" s="149"/>
      <c r="AB141" s="149"/>
      <c r="AC141" s="149"/>
      <c r="AD141" s="149"/>
      <c r="AE141" s="149"/>
      <c r="AF141" s="149"/>
      <c r="AG141" s="149" t="s">
        <v>275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202" t="s">
        <v>302</v>
      </c>
      <c r="D142" s="203"/>
      <c r="E142" s="203"/>
      <c r="F142" s="203"/>
      <c r="G142" s="203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209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196"/>
      <c r="D143" s="197"/>
      <c r="E143" s="197"/>
      <c r="F143" s="197"/>
      <c r="G143" s="197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173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161" t="s">
        <v>161</v>
      </c>
      <c r="B144" s="162" t="s">
        <v>118</v>
      </c>
      <c r="C144" s="176" t="s">
        <v>119</v>
      </c>
      <c r="D144" s="163"/>
      <c r="E144" s="164"/>
      <c r="F144" s="165"/>
      <c r="G144" s="165">
        <f>SUMIF(AG145:AG216,"&lt;&gt;NOR",G145:G216)</f>
        <v>0</v>
      </c>
      <c r="H144" s="165"/>
      <c r="I144" s="165">
        <f>SUM(I145:I216)</f>
        <v>28651.760000000002</v>
      </c>
      <c r="J144" s="165"/>
      <c r="K144" s="165">
        <f>SUM(K145:K216)</f>
        <v>106803.57</v>
      </c>
      <c r="L144" s="165"/>
      <c r="M144" s="165">
        <f>SUM(M145:M216)</f>
        <v>0</v>
      </c>
      <c r="N144" s="164"/>
      <c r="O144" s="164">
        <f>SUM(O145:O216)</f>
        <v>6.9999999999999993E-2</v>
      </c>
      <c r="P144" s="164"/>
      <c r="Q144" s="164">
        <f>SUM(Q145:Q216)</f>
        <v>0.39</v>
      </c>
      <c r="R144" s="165"/>
      <c r="S144" s="165"/>
      <c r="T144" s="166"/>
      <c r="U144" s="160"/>
      <c r="V144" s="160">
        <f>SUM(V145:V216)</f>
        <v>217.41</v>
      </c>
      <c r="W144" s="160"/>
      <c r="X144" s="160"/>
      <c r="Y144" s="160"/>
      <c r="AG144" t="s">
        <v>162</v>
      </c>
    </row>
    <row r="145" spans="1:60" outlineLevel="1" x14ac:dyDescent="0.2">
      <c r="A145" s="168">
        <v>30</v>
      </c>
      <c r="B145" s="169" t="s">
        <v>320</v>
      </c>
      <c r="C145" s="177" t="s">
        <v>321</v>
      </c>
      <c r="D145" s="170" t="s">
        <v>198</v>
      </c>
      <c r="E145" s="171">
        <v>187.44</v>
      </c>
      <c r="F145" s="172"/>
      <c r="G145" s="173">
        <f>ROUND(E145*F145,2)</f>
        <v>0</v>
      </c>
      <c r="H145" s="172">
        <v>0</v>
      </c>
      <c r="I145" s="173">
        <f>ROUND(E145*H145,2)</f>
        <v>0</v>
      </c>
      <c r="J145" s="172">
        <v>7.8</v>
      </c>
      <c r="K145" s="173">
        <f>ROUND(E145*J145,2)</f>
        <v>1462.03</v>
      </c>
      <c r="L145" s="173">
        <v>21</v>
      </c>
      <c r="M145" s="173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3" t="s">
        <v>322</v>
      </c>
      <c r="S145" s="173" t="s">
        <v>166</v>
      </c>
      <c r="T145" s="174" t="s">
        <v>166</v>
      </c>
      <c r="U145" s="159">
        <v>1.6E-2</v>
      </c>
      <c r="V145" s="159">
        <f>ROUND(E145*U145,2)</f>
        <v>3</v>
      </c>
      <c r="W145" s="159"/>
      <c r="X145" s="159" t="s">
        <v>200</v>
      </c>
      <c r="Y145" s="159" t="s">
        <v>169</v>
      </c>
      <c r="Z145" s="149"/>
      <c r="AA145" s="149"/>
      <c r="AB145" s="149"/>
      <c r="AC145" s="149"/>
      <c r="AD145" s="149"/>
      <c r="AE145" s="149"/>
      <c r="AF145" s="149"/>
      <c r="AG145" s="149" t="s">
        <v>201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02" t="s">
        <v>323</v>
      </c>
      <c r="D146" s="203"/>
      <c r="E146" s="203"/>
      <c r="F146" s="203"/>
      <c r="G146" s="203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209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85" t="s">
        <v>217</v>
      </c>
      <c r="D147" s="181"/>
      <c r="E147" s="182">
        <v>86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203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85" t="s">
        <v>324</v>
      </c>
      <c r="D148" s="181"/>
      <c r="E148" s="182"/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203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">
      <c r="A149" s="156"/>
      <c r="B149" s="157"/>
      <c r="C149" s="185" t="s">
        <v>325</v>
      </c>
      <c r="D149" s="181"/>
      <c r="E149" s="182"/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203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85" t="s">
        <v>212</v>
      </c>
      <c r="D150" s="181"/>
      <c r="E150" s="182"/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203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85" t="s">
        <v>228</v>
      </c>
      <c r="D151" s="181"/>
      <c r="E151" s="182">
        <v>101.44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203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86" t="s">
        <v>205</v>
      </c>
      <c r="D152" s="183"/>
      <c r="E152" s="184">
        <v>187.44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203</v>
      </c>
      <c r="AH152" s="149">
        <v>1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196"/>
      <c r="D153" s="197"/>
      <c r="E153" s="197"/>
      <c r="F153" s="197"/>
      <c r="G153" s="197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173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68">
        <v>31</v>
      </c>
      <c r="B154" s="169" t="s">
        <v>326</v>
      </c>
      <c r="C154" s="177" t="s">
        <v>327</v>
      </c>
      <c r="D154" s="170" t="s">
        <v>198</v>
      </c>
      <c r="E154" s="171">
        <v>187.44</v>
      </c>
      <c r="F154" s="172"/>
      <c r="G154" s="173">
        <f>ROUND(E154*F154,2)</f>
        <v>0</v>
      </c>
      <c r="H154" s="172">
        <v>0</v>
      </c>
      <c r="I154" s="173">
        <f>ROUND(E154*H154,2)</f>
        <v>0</v>
      </c>
      <c r="J154" s="172">
        <v>25.1</v>
      </c>
      <c r="K154" s="173">
        <f>ROUND(E154*J154,2)</f>
        <v>4704.74</v>
      </c>
      <c r="L154" s="173">
        <v>21</v>
      </c>
      <c r="M154" s="173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3" t="s">
        <v>322</v>
      </c>
      <c r="S154" s="173" t="s">
        <v>166</v>
      </c>
      <c r="T154" s="174" t="s">
        <v>166</v>
      </c>
      <c r="U154" s="159">
        <v>4.5999999999999999E-2</v>
      </c>
      <c r="V154" s="159">
        <f>ROUND(E154*U154,2)</f>
        <v>8.6199999999999992</v>
      </c>
      <c r="W154" s="159"/>
      <c r="X154" s="159" t="s">
        <v>200</v>
      </c>
      <c r="Y154" s="159" t="s">
        <v>169</v>
      </c>
      <c r="Z154" s="149"/>
      <c r="AA154" s="149"/>
      <c r="AB154" s="149"/>
      <c r="AC154" s="149"/>
      <c r="AD154" s="149"/>
      <c r="AE154" s="149"/>
      <c r="AF154" s="149"/>
      <c r="AG154" s="149" t="s">
        <v>201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202" t="s">
        <v>323</v>
      </c>
      <c r="D155" s="203"/>
      <c r="E155" s="203"/>
      <c r="F155" s="203"/>
      <c r="G155" s="203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209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185" t="s">
        <v>217</v>
      </c>
      <c r="D156" s="181"/>
      <c r="E156" s="182">
        <v>86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203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85" t="s">
        <v>324</v>
      </c>
      <c r="D157" s="181"/>
      <c r="E157" s="182"/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203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85" t="s">
        <v>325</v>
      </c>
      <c r="D158" s="181"/>
      <c r="E158" s="182"/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203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85" t="s">
        <v>212</v>
      </c>
      <c r="D159" s="181"/>
      <c r="E159" s="182"/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203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3" x14ac:dyDescent="0.2">
      <c r="A160" s="156"/>
      <c r="B160" s="157"/>
      <c r="C160" s="185" t="s">
        <v>228</v>
      </c>
      <c r="D160" s="181"/>
      <c r="E160" s="182">
        <v>101.44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203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186" t="s">
        <v>205</v>
      </c>
      <c r="D161" s="183"/>
      <c r="E161" s="184">
        <v>187.44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203</v>
      </c>
      <c r="AH161" s="149">
        <v>1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96"/>
      <c r="D162" s="197"/>
      <c r="E162" s="197"/>
      <c r="F162" s="197"/>
      <c r="G162" s="197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173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68">
        <v>32</v>
      </c>
      <c r="B163" s="169" t="s">
        <v>328</v>
      </c>
      <c r="C163" s="177" t="s">
        <v>329</v>
      </c>
      <c r="D163" s="170" t="s">
        <v>330</v>
      </c>
      <c r="E163" s="171">
        <v>114.07</v>
      </c>
      <c r="F163" s="172"/>
      <c r="G163" s="173">
        <f>ROUND(E163*F163,2)</f>
        <v>0</v>
      </c>
      <c r="H163" s="172">
        <v>0</v>
      </c>
      <c r="I163" s="173">
        <f>ROUND(E163*H163,2)</f>
        <v>0</v>
      </c>
      <c r="J163" s="172">
        <v>15.1</v>
      </c>
      <c r="K163" s="173">
        <f>ROUND(E163*J163,2)</f>
        <v>1722.46</v>
      </c>
      <c r="L163" s="173">
        <v>21</v>
      </c>
      <c r="M163" s="173">
        <f>G163*(1+L163/100)</f>
        <v>0</v>
      </c>
      <c r="N163" s="171">
        <v>0</v>
      </c>
      <c r="O163" s="171">
        <f>ROUND(E163*N163,2)</f>
        <v>0</v>
      </c>
      <c r="P163" s="171">
        <v>8.0000000000000007E-5</v>
      </c>
      <c r="Q163" s="171">
        <f>ROUND(E163*P163,2)</f>
        <v>0.01</v>
      </c>
      <c r="R163" s="173" t="s">
        <v>322</v>
      </c>
      <c r="S163" s="173" t="s">
        <v>166</v>
      </c>
      <c r="T163" s="174" t="s">
        <v>166</v>
      </c>
      <c r="U163" s="159">
        <v>3.5000000000000003E-2</v>
      </c>
      <c r="V163" s="159">
        <f>ROUND(E163*U163,2)</f>
        <v>3.99</v>
      </c>
      <c r="W163" s="159"/>
      <c r="X163" s="159" t="s">
        <v>200</v>
      </c>
      <c r="Y163" s="159" t="s">
        <v>169</v>
      </c>
      <c r="Z163" s="149"/>
      <c r="AA163" s="149"/>
      <c r="AB163" s="149"/>
      <c r="AC163" s="149"/>
      <c r="AD163" s="149"/>
      <c r="AE163" s="149"/>
      <c r="AF163" s="149"/>
      <c r="AG163" s="149" t="s">
        <v>201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2" x14ac:dyDescent="0.2">
      <c r="A164" s="156"/>
      <c r="B164" s="157"/>
      <c r="C164" s="185" t="s">
        <v>331</v>
      </c>
      <c r="D164" s="181"/>
      <c r="E164" s="182"/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203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3" x14ac:dyDescent="0.2">
      <c r="A165" s="156"/>
      <c r="B165" s="157"/>
      <c r="C165" s="185" t="s">
        <v>324</v>
      </c>
      <c r="D165" s="181"/>
      <c r="E165" s="182"/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203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33.75" outlineLevel="3" x14ac:dyDescent="0.2">
      <c r="A166" s="156"/>
      <c r="B166" s="157"/>
      <c r="C166" s="185" t="s">
        <v>332</v>
      </c>
      <c r="D166" s="181"/>
      <c r="E166" s="182">
        <v>41.5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203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85" t="s">
        <v>212</v>
      </c>
      <c r="D167" s="181"/>
      <c r="E167" s="182"/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203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85" t="s">
        <v>333</v>
      </c>
      <c r="D168" s="181"/>
      <c r="E168" s="182">
        <v>72.569999999999993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203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3" x14ac:dyDescent="0.2">
      <c r="A169" s="156"/>
      <c r="B169" s="157"/>
      <c r="C169" s="186" t="s">
        <v>205</v>
      </c>
      <c r="D169" s="183"/>
      <c r="E169" s="184">
        <v>114.07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203</v>
      </c>
      <c r="AH169" s="149">
        <v>1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96"/>
      <c r="D170" s="197"/>
      <c r="E170" s="197"/>
      <c r="F170" s="197"/>
      <c r="G170" s="197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173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68">
        <v>33</v>
      </c>
      <c r="B171" s="169" t="s">
        <v>334</v>
      </c>
      <c r="C171" s="177" t="s">
        <v>335</v>
      </c>
      <c r="D171" s="170" t="s">
        <v>330</v>
      </c>
      <c r="E171" s="171">
        <v>114.37</v>
      </c>
      <c r="F171" s="172"/>
      <c r="G171" s="173">
        <f>ROUND(E171*F171,2)</f>
        <v>0</v>
      </c>
      <c r="H171" s="172">
        <v>37.82</v>
      </c>
      <c r="I171" s="173">
        <f>ROUND(E171*H171,2)</f>
        <v>4325.47</v>
      </c>
      <c r="J171" s="172">
        <v>74.680000000000007</v>
      </c>
      <c r="K171" s="173">
        <f>ROUND(E171*J171,2)</f>
        <v>8541.15</v>
      </c>
      <c r="L171" s="173">
        <v>21</v>
      </c>
      <c r="M171" s="173">
        <f>G171*(1+L171/100)</f>
        <v>0</v>
      </c>
      <c r="N171" s="171">
        <v>8.0000000000000007E-5</v>
      </c>
      <c r="O171" s="171">
        <f>ROUND(E171*N171,2)</f>
        <v>0.01</v>
      </c>
      <c r="P171" s="171">
        <v>0</v>
      </c>
      <c r="Q171" s="171">
        <f>ROUND(E171*P171,2)</f>
        <v>0</v>
      </c>
      <c r="R171" s="173" t="s">
        <v>322</v>
      </c>
      <c r="S171" s="173" t="s">
        <v>166</v>
      </c>
      <c r="T171" s="174" t="s">
        <v>166</v>
      </c>
      <c r="U171" s="159">
        <v>0.13719999999999999</v>
      </c>
      <c r="V171" s="159">
        <f>ROUND(E171*U171,2)</f>
        <v>15.69</v>
      </c>
      <c r="W171" s="159"/>
      <c r="X171" s="159" t="s">
        <v>200</v>
      </c>
      <c r="Y171" s="159" t="s">
        <v>169</v>
      </c>
      <c r="Z171" s="149"/>
      <c r="AA171" s="149"/>
      <c r="AB171" s="149"/>
      <c r="AC171" s="149"/>
      <c r="AD171" s="149"/>
      <c r="AE171" s="149"/>
      <c r="AF171" s="149"/>
      <c r="AG171" s="149" t="s">
        <v>201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">
      <c r="A172" s="156"/>
      <c r="B172" s="157"/>
      <c r="C172" s="185" t="s">
        <v>336</v>
      </c>
      <c r="D172" s="181"/>
      <c r="E172" s="182"/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203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85" t="s">
        <v>324</v>
      </c>
      <c r="D173" s="181"/>
      <c r="E173" s="182"/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203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33.75" outlineLevel="3" x14ac:dyDescent="0.2">
      <c r="A174" s="156"/>
      <c r="B174" s="157"/>
      <c r="C174" s="185" t="s">
        <v>332</v>
      </c>
      <c r="D174" s="181"/>
      <c r="E174" s="182">
        <v>41.5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203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85" t="s">
        <v>337</v>
      </c>
      <c r="D175" s="181"/>
      <c r="E175" s="182">
        <v>72.87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203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3" x14ac:dyDescent="0.2">
      <c r="A176" s="156"/>
      <c r="B176" s="157"/>
      <c r="C176" s="186" t="s">
        <v>205</v>
      </c>
      <c r="D176" s="183"/>
      <c r="E176" s="184">
        <v>114.37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203</v>
      </c>
      <c r="AH176" s="149">
        <v>1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196"/>
      <c r="D177" s="197"/>
      <c r="E177" s="197"/>
      <c r="F177" s="197"/>
      <c r="G177" s="197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173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68">
        <v>34</v>
      </c>
      <c r="B178" s="169" t="s">
        <v>338</v>
      </c>
      <c r="C178" s="177" t="s">
        <v>339</v>
      </c>
      <c r="D178" s="170" t="s">
        <v>198</v>
      </c>
      <c r="E178" s="171">
        <v>187.44</v>
      </c>
      <c r="F178" s="172"/>
      <c r="G178" s="173">
        <f>ROUND(E178*F178,2)</f>
        <v>0</v>
      </c>
      <c r="H178" s="172">
        <v>0</v>
      </c>
      <c r="I178" s="173">
        <f>ROUND(E178*H178,2)</f>
        <v>0</v>
      </c>
      <c r="J178" s="172">
        <v>110</v>
      </c>
      <c r="K178" s="173">
        <f>ROUND(E178*J178,2)</f>
        <v>20618.400000000001</v>
      </c>
      <c r="L178" s="173">
        <v>21</v>
      </c>
      <c r="M178" s="173">
        <f>G178*(1+L178/100)</f>
        <v>0</v>
      </c>
      <c r="N178" s="171">
        <v>0</v>
      </c>
      <c r="O178" s="171">
        <f>ROUND(E178*N178,2)</f>
        <v>0</v>
      </c>
      <c r="P178" s="171">
        <v>1E-3</v>
      </c>
      <c r="Q178" s="171">
        <f>ROUND(E178*P178,2)</f>
        <v>0.19</v>
      </c>
      <c r="R178" s="173" t="s">
        <v>322</v>
      </c>
      <c r="S178" s="173" t="s">
        <v>166</v>
      </c>
      <c r="T178" s="174" t="s">
        <v>166</v>
      </c>
      <c r="U178" s="159">
        <v>0.255</v>
      </c>
      <c r="V178" s="159">
        <f>ROUND(E178*U178,2)</f>
        <v>47.8</v>
      </c>
      <c r="W178" s="159"/>
      <c r="X178" s="159" t="s">
        <v>200</v>
      </c>
      <c r="Y178" s="159" t="s">
        <v>169</v>
      </c>
      <c r="Z178" s="149"/>
      <c r="AA178" s="149"/>
      <c r="AB178" s="149"/>
      <c r="AC178" s="149"/>
      <c r="AD178" s="149"/>
      <c r="AE178" s="149"/>
      <c r="AF178" s="149"/>
      <c r="AG178" s="149" t="s">
        <v>201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2" x14ac:dyDescent="0.2">
      <c r="A179" s="156"/>
      <c r="B179" s="157"/>
      <c r="C179" s="185" t="s">
        <v>340</v>
      </c>
      <c r="D179" s="181"/>
      <c r="E179" s="182"/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9"/>
      <c r="AA179" s="149"/>
      <c r="AB179" s="149"/>
      <c r="AC179" s="149"/>
      <c r="AD179" s="149"/>
      <c r="AE179" s="149"/>
      <c r="AF179" s="149"/>
      <c r="AG179" s="149" t="s">
        <v>203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3" x14ac:dyDescent="0.2">
      <c r="A180" s="156"/>
      <c r="B180" s="157"/>
      <c r="C180" s="185" t="s">
        <v>324</v>
      </c>
      <c r="D180" s="181"/>
      <c r="E180" s="182"/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203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3" x14ac:dyDescent="0.2">
      <c r="A181" s="156"/>
      <c r="B181" s="157"/>
      <c r="C181" s="185" t="s">
        <v>217</v>
      </c>
      <c r="D181" s="181"/>
      <c r="E181" s="182">
        <v>86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203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 x14ac:dyDescent="0.2">
      <c r="A182" s="156"/>
      <c r="B182" s="157"/>
      <c r="C182" s="185" t="s">
        <v>212</v>
      </c>
      <c r="D182" s="181"/>
      <c r="E182" s="182"/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203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 x14ac:dyDescent="0.2">
      <c r="A183" s="156"/>
      <c r="B183" s="157"/>
      <c r="C183" s="185" t="s">
        <v>228</v>
      </c>
      <c r="D183" s="181"/>
      <c r="E183" s="182">
        <v>101.44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203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86" t="s">
        <v>205</v>
      </c>
      <c r="D184" s="183"/>
      <c r="E184" s="184">
        <v>187.44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203</v>
      </c>
      <c r="AH184" s="149">
        <v>1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2" x14ac:dyDescent="0.2">
      <c r="A185" s="156"/>
      <c r="B185" s="157"/>
      <c r="C185" s="196"/>
      <c r="D185" s="197"/>
      <c r="E185" s="197"/>
      <c r="F185" s="197"/>
      <c r="G185" s="197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9"/>
      <c r="AA185" s="149"/>
      <c r="AB185" s="149"/>
      <c r="AC185" s="149"/>
      <c r="AD185" s="149"/>
      <c r="AE185" s="149"/>
      <c r="AF185" s="149"/>
      <c r="AG185" s="149" t="s">
        <v>173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2.5" outlineLevel="1" x14ac:dyDescent="0.2">
      <c r="A186" s="168">
        <v>35</v>
      </c>
      <c r="B186" s="169" t="s">
        <v>341</v>
      </c>
      <c r="C186" s="177" t="s">
        <v>339</v>
      </c>
      <c r="D186" s="170" t="s">
        <v>198</v>
      </c>
      <c r="E186" s="171">
        <v>193.82345000000001</v>
      </c>
      <c r="F186" s="172"/>
      <c r="G186" s="173">
        <f>ROUND(E186*F186,2)</f>
        <v>0</v>
      </c>
      <c r="H186" s="172">
        <v>0</v>
      </c>
      <c r="I186" s="173">
        <f>ROUND(E186*H186,2)</f>
        <v>0</v>
      </c>
      <c r="J186" s="172">
        <v>110</v>
      </c>
      <c r="K186" s="173">
        <f>ROUND(E186*J186,2)</f>
        <v>21320.58</v>
      </c>
      <c r="L186" s="173">
        <v>21</v>
      </c>
      <c r="M186" s="173">
        <f>G186*(1+L186/100)</f>
        <v>0</v>
      </c>
      <c r="N186" s="171">
        <v>0</v>
      </c>
      <c r="O186" s="171">
        <f>ROUND(E186*N186,2)</f>
        <v>0</v>
      </c>
      <c r="P186" s="171">
        <v>1E-3</v>
      </c>
      <c r="Q186" s="171">
        <f>ROUND(E186*P186,2)</f>
        <v>0.19</v>
      </c>
      <c r="R186" s="173" t="s">
        <v>322</v>
      </c>
      <c r="S186" s="173" t="s">
        <v>166</v>
      </c>
      <c r="T186" s="174" t="s">
        <v>166</v>
      </c>
      <c r="U186" s="159">
        <v>0.255</v>
      </c>
      <c r="V186" s="159">
        <f>ROUND(E186*U186,2)</f>
        <v>49.42</v>
      </c>
      <c r="W186" s="159"/>
      <c r="X186" s="159" t="s">
        <v>200</v>
      </c>
      <c r="Y186" s="159" t="s">
        <v>169</v>
      </c>
      <c r="Z186" s="149"/>
      <c r="AA186" s="149"/>
      <c r="AB186" s="149"/>
      <c r="AC186" s="149"/>
      <c r="AD186" s="149"/>
      <c r="AE186" s="149"/>
      <c r="AF186" s="149"/>
      <c r="AG186" s="149" t="s">
        <v>201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185" t="s">
        <v>342</v>
      </c>
      <c r="D187" s="181"/>
      <c r="E187" s="182">
        <v>24.24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203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185" t="s">
        <v>204</v>
      </c>
      <c r="D188" s="181"/>
      <c r="E188" s="182">
        <v>8.42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203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85" t="s">
        <v>343</v>
      </c>
      <c r="D189" s="181"/>
      <c r="E189" s="182">
        <v>18.8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203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85" t="s">
        <v>344</v>
      </c>
      <c r="D190" s="181"/>
      <c r="E190" s="182">
        <v>7.96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203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185" t="s">
        <v>345</v>
      </c>
      <c r="D191" s="181"/>
      <c r="E191" s="182">
        <v>16.7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9"/>
      <c r="AA191" s="149"/>
      <c r="AB191" s="149"/>
      <c r="AC191" s="149"/>
      <c r="AD191" s="149"/>
      <c r="AE191" s="149"/>
      <c r="AF191" s="149"/>
      <c r="AG191" s="149" t="s">
        <v>203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3" x14ac:dyDescent="0.2">
      <c r="A192" s="156"/>
      <c r="B192" s="157"/>
      <c r="C192" s="186" t="s">
        <v>205</v>
      </c>
      <c r="D192" s="183"/>
      <c r="E192" s="184">
        <v>76.12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203</v>
      </c>
      <c r="AH192" s="149">
        <v>1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">
      <c r="A193" s="156"/>
      <c r="B193" s="157"/>
      <c r="C193" s="185" t="s">
        <v>346</v>
      </c>
      <c r="D193" s="181"/>
      <c r="E193" s="182">
        <v>33.58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203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85" t="s">
        <v>347</v>
      </c>
      <c r="D194" s="181"/>
      <c r="E194" s="182">
        <v>20.74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203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 x14ac:dyDescent="0.2">
      <c r="A195" s="156"/>
      <c r="B195" s="157"/>
      <c r="C195" s="185" t="s">
        <v>348</v>
      </c>
      <c r="D195" s="181"/>
      <c r="E195" s="182">
        <v>51.65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203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 x14ac:dyDescent="0.2">
      <c r="A196" s="156"/>
      <c r="B196" s="157"/>
      <c r="C196" s="185" t="s">
        <v>349</v>
      </c>
      <c r="D196" s="181"/>
      <c r="E196" s="182">
        <v>3.31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203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 x14ac:dyDescent="0.2">
      <c r="A197" s="156"/>
      <c r="B197" s="157"/>
      <c r="C197" s="185" t="s">
        <v>350</v>
      </c>
      <c r="D197" s="181"/>
      <c r="E197" s="182">
        <v>3.6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203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85" t="s">
        <v>351</v>
      </c>
      <c r="D198" s="181"/>
      <c r="E198" s="182">
        <v>4.83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203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196"/>
      <c r="D199" s="197"/>
      <c r="E199" s="197"/>
      <c r="F199" s="197"/>
      <c r="G199" s="197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173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68">
        <v>36</v>
      </c>
      <c r="B200" s="169" t="s">
        <v>352</v>
      </c>
      <c r="C200" s="177" t="s">
        <v>353</v>
      </c>
      <c r="D200" s="170" t="s">
        <v>198</v>
      </c>
      <c r="E200" s="171">
        <v>229.35</v>
      </c>
      <c r="F200" s="172"/>
      <c r="G200" s="173">
        <f>ROUND(E200*F200,2)</f>
        <v>0</v>
      </c>
      <c r="H200" s="172">
        <v>94.94</v>
      </c>
      <c r="I200" s="173">
        <f>ROUND(E200*H200,2)</f>
        <v>21774.49</v>
      </c>
      <c r="J200" s="172">
        <v>207.06</v>
      </c>
      <c r="K200" s="173">
        <f>ROUND(E200*J200,2)</f>
        <v>47489.21</v>
      </c>
      <c r="L200" s="173">
        <v>21</v>
      </c>
      <c r="M200" s="173">
        <f>G200*(1+L200/100)</f>
        <v>0</v>
      </c>
      <c r="N200" s="171">
        <v>2.5000000000000001E-4</v>
      </c>
      <c r="O200" s="171">
        <f>ROUND(E200*N200,2)</f>
        <v>0.06</v>
      </c>
      <c r="P200" s="171">
        <v>0</v>
      </c>
      <c r="Q200" s="171">
        <f>ROUND(E200*P200,2)</f>
        <v>0</v>
      </c>
      <c r="R200" s="173" t="s">
        <v>322</v>
      </c>
      <c r="S200" s="173" t="s">
        <v>166</v>
      </c>
      <c r="T200" s="174" t="s">
        <v>166</v>
      </c>
      <c r="U200" s="159">
        <v>0.38</v>
      </c>
      <c r="V200" s="159">
        <f>ROUND(E200*U200,2)</f>
        <v>87.15</v>
      </c>
      <c r="W200" s="159"/>
      <c r="X200" s="159" t="s">
        <v>200</v>
      </c>
      <c r="Y200" s="159" t="s">
        <v>169</v>
      </c>
      <c r="Z200" s="149"/>
      <c r="AA200" s="149"/>
      <c r="AB200" s="149"/>
      <c r="AC200" s="149"/>
      <c r="AD200" s="149"/>
      <c r="AE200" s="149"/>
      <c r="AF200" s="149"/>
      <c r="AG200" s="149" t="s">
        <v>201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185" t="s">
        <v>354</v>
      </c>
      <c r="D201" s="181"/>
      <c r="E201" s="182"/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203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3" x14ac:dyDescent="0.2">
      <c r="A202" s="156"/>
      <c r="B202" s="157"/>
      <c r="C202" s="185" t="s">
        <v>324</v>
      </c>
      <c r="D202" s="181"/>
      <c r="E202" s="182"/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203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85" t="s">
        <v>217</v>
      </c>
      <c r="D203" s="181"/>
      <c r="E203" s="182">
        <v>86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203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3" x14ac:dyDescent="0.2">
      <c r="A204" s="156"/>
      <c r="B204" s="157"/>
      <c r="C204" s="185" t="s">
        <v>212</v>
      </c>
      <c r="D204" s="181"/>
      <c r="E204" s="182"/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203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">
      <c r="A205" s="156"/>
      <c r="B205" s="157"/>
      <c r="C205" s="185" t="s">
        <v>228</v>
      </c>
      <c r="D205" s="181"/>
      <c r="E205" s="182">
        <v>101.44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203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3" x14ac:dyDescent="0.2">
      <c r="A206" s="156"/>
      <c r="B206" s="157"/>
      <c r="C206" s="185" t="s">
        <v>355</v>
      </c>
      <c r="D206" s="181"/>
      <c r="E206" s="182">
        <v>41.91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9"/>
      <c r="AA206" s="149"/>
      <c r="AB206" s="149"/>
      <c r="AC206" s="149"/>
      <c r="AD206" s="149"/>
      <c r="AE206" s="149"/>
      <c r="AF206" s="149"/>
      <c r="AG206" s="149" t="s">
        <v>203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196"/>
      <c r="D207" s="197"/>
      <c r="E207" s="197"/>
      <c r="F207" s="197"/>
      <c r="G207" s="197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173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33.75" outlineLevel="1" x14ac:dyDescent="0.2">
      <c r="A208" s="168">
        <v>37</v>
      </c>
      <c r="B208" s="169" t="s">
        <v>356</v>
      </c>
      <c r="C208" s="177" t="s">
        <v>357</v>
      </c>
      <c r="D208" s="170" t="s">
        <v>330</v>
      </c>
      <c r="E208" s="171">
        <v>6.2</v>
      </c>
      <c r="F208" s="172"/>
      <c r="G208" s="173">
        <f>ROUND(E208*F208,2)</f>
        <v>0</v>
      </c>
      <c r="H208" s="172">
        <v>411.58</v>
      </c>
      <c r="I208" s="173">
        <f>ROUND(E208*H208,2)</f>
        <v>2551.8000000000002</v>
      </c>
      <c r="J208" s="172">
        <v>152.41999999999999</v>
      </c>
      <c r="K208" s="173">
        <f>ROUND(E208*J208,2)</f>
        <v>945</v>
      </c>
      <c r="L208" s="173">
        <v>21</v>
      </c>
      <c r="M208" s="173">
        <f>G208*(1+L208/100)</f>
        <v>0</v>
      </c>
      <c r="N208" s="171">
        <v>5.5000000000000003E-4</v>
      </c>
      <c r="O208" s="171">
        <f>ROUND(E208*N208,2)</f>
        <v>0</v>
      </c>
      <c r="P208" s="171">
        <v>0</v>
      </c>
      <c r="Q208" s="171">
        <f>ROUND(E208*P208,2)</f>
        <v>0</v>
      </c>
      <c r="R208" s="173" t="s">
        <v>322</v>
      </c>
      <c r="S208" s="173" t="s">
        <v>166</v>
      </c>
      <c r="T208" s="174" t="s">
        <v>166</v>
      </c>
      <c r="U208" s="159">
        <v>0.28000000000000003</v>
      </c>
      <c r="V208" s="159">
        <f>ROUND(E208*U208,2)</f>
        <v>1.74</v>
      </c>
      <c r="W208" s="159"/>
      <c r="X208" s="159" t="s">
        <v>200</v>
      </c>
      <c r="Y208" s="159" t="s">
        <v>169</v>
      </c>
      <c r="Z208" s="149"/>
      <c r="AA208" s="149"/>
      <c r="AB208" s="149"/>
      <c r="AC208" s="149"/>
      <c r="AD208" s="149"/>
      <c r="AE208" s="149"/>
      <c r="AF208" s="149"/>
      <c r="AG208" s="149" t="s">
        <v>201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85" t="s">
        <v>358</v>
      </c>
      <c r="D209" s="181"/>
      <c r="E209" s="182"/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203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3" x14ac:dyDescent="0.2">
      <c r="A210" s="156"/>
      <c r="B210" s="157"/>
      <c r="C210" s="185" t="s">
        <v>359</v>
      </c>
      <c r="D210" s="181"/>
      <c r="E210" s="182">
        <v>1.8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203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3" x14ac:dyDescent="0.2">
      <c r="A211" s="156"/>
      <c r="B211" s="157"/>
      <c r="C211" s="185" t="s">
        <v>360</v>
      </c>
      <c r="D211" s="181"/>
      <c r="E211" s="182">
        <v>0.8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203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3" x14ac:dyDescent="0.2">
      <c r="A212" s="156"/>
      <c r="B212" s="157"/>
      <c r="C212" s="185" t="s">
        <v>361</v>
      </c>
      <c r="D212" s="181"/>
      <c r="E212" s="182">
        <v>0.9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203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3" x14ac:dyDescent="0.2">
      <c r="A213" s="156"/>
      <c r="B213" s="157"/>
      <c r="C213" s="185" t="s">
        <v>362</v>
      </c>
      <c r="D213" s="181"/>
      <c r="E213" s="182">
        <v>1.8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203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3" x14ac:dyDescent="0.2">
      <c r="A214" s="156"/>
      <c r="B214" s="157"/>
      <c r="C214" s="185" t="s">
        <v>363</v>
      </c>
      <c r="D214" s="181"/>
      <c r="E214" s="182">
        <v>0.9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203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3" x14ac:dyDescent="0.2">
      <c r="A215" s="156"/>
      <c r="B215" s="157"/>
      <c r="C215" s="186" t="s">
        <v>205</v>
      </c>
      <c r="D215" s="183"/>
      <c r="E215" s="184">
        <v>6.2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203</v>
      </c>
      <c r="AH215" s="149">
        <v>1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196"/>
      <c r="D216" s="197"/>
      <c r="E216" s="197"/>
      <c r="F216" s="197"/>
      <c r="G216" s="197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173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1" t="s">
        <v>161</v>
      </c>
      <c r="B217" s="162" t="s">
        <v>104</v>
      </c>
      <c r="C217" s="176" t="s">
        <v>105</v>
      </c>
      <c r="D217" s="163"/>
      <c r="E217" s="164"/>
      <c r="F217" s="165"/>
      <c r="G217" s="165">
        <f>SUMIF(AG218:AG220,"&lt;&gt;NOR",G218:G220)</f>
        <v>0</v>
      </c>
      <c r="H217" s="165"/>
      <c r="I217" s="165">
        <f>SUM(I218:I220)</f>
        <v>0</v>
      </c>
      <c r="J217" s="165"/>
      <c r="K217" s="165">
        <f>SUM(K218:K220)</f>
        <v>5470.85</v>
      </c>
      <c r="L217" s="165"/>
      <c r="M217" s="165">
        <f>SUM(M218:M220)</f>
        <v>0</v>
      </c>
      <c r="N217" s="164"/>
      <c r="O217" s="164">
        <f>SUM(O218:O220)</f>
        <v>0</v>
      </c>
      <c r="P217" s="164"/>
      <c r="Q217" s="164">
        <f>SUM(Q218:Q220)</f>
        <v>0</v>
      </c>
      <c r="R217" s="165"/>
      <c r="S217" s="165"/>
      <c r="T217" s="166"/>
      <c r="U217" s="160"/>
      <c r="V217" s="160">
        <f>SUM(V218:V220)</f>
        <v>6.19</v>
      </c>
      <c r="W217" s="160"/>
      <c r="X217" s="160"/>
      <c r="Y217" s="160"/>
      <c r="AG217" t="s">
        <v>162</v>
      </c>
    </row>
    <row r="218" spans="1:60" outlineLevel="1" x14ac:dyDescent="0.2">
      <c r="A218" s="168">
        <v>38</v>
      </c>
      <c r="B218" s="169" t="s">
        <v>364</v>
      </c>
      <c r="C218" s="177" t="s">
        <v>365</v>
      </c>
      <c r="D218" s="170" t="s">
        <v>238</v>
      </c>
      <c r="E218" s="187">
        <v>3.85</v>
      </c>
      <c r="F218" s="172"/>
      <c r="G218" s="173">
        <f>ROUND(E218*F218,2)</f>
        <v>0</v>
      </c>
      <c r="H218" s="172">
        <v>0</v>
      </c>
      <c r="I218" s="173">
        <f>ROUND(E218*H218,2)</f>
        <v>0</v>
      </c>
      <c r="J218" s="172">
        <v>1421</v>
      </c>
      <c r="K218" s="173">
        <f>ROUND(E218*J218,2)</f>
        <v>5470.85</v>
      </c>
      <c r="L218" s="173">
        <v>21</v>
      </c>
      <c r="M218" s="173">
        <f>G218*(1+L218/100)</f>
        <v>0</v>
      </c>
      <c r="N218" s="171">
        <v>0</v>
      </c>
      <c r="O218" s="171">
        <f>ROUND(E218*N218,2)</f>
        <v>0</v>
      </c>
      <c r="P218" s="171">
        <v>0</v>
      </c>
      <c r="Q218" s="171">
        <f>ROUND(E218*P218,2)</f>
        <v>0</v>
      </c>
      <c r="R218" s="173" t="s">
        <v>366</v>
      </c>
      <c r="S218" s="173" t="s">
        <v>166</v>
      </c>
      <c r="T218" s="174" t="s">
        <v>166</v>
      </c>
      <c r="U218" s="159">
        <v>1.609</v>
      </c>
      <c r="V218" s="159">
        <f>ROUND(E218*U218,2)</f>
        <v>6.19</v>
      </c>
      <c r="W218" s="159"/>
      <c r="X218" s="159" t="s">
        <v>300</v>
      </c>
      <c r="Y218" s="159" t="s">
        <v>169</v>
      </c>
      <c r="Z218" s="149"/>
      <c r="AA218" s="149"/>
      <c r="AB218" s="149"/>
      <c r="AC218" s="149"/>
      <c r="AD218" s="149"/>
      <c r="AE218" s="149"/>
      <c r="AF218" s="149"/>
      <c r="AG218" s="149" t="s">
        <v>301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202" t="s">
        <v>302</v>
      </c>
      <c r="D219" s="203"/>
      <c r="E219" s="203"/>
      <c r="F219" s="203"/>
      <c r="G219" s="203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209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196"/>
      <c r="D220" s="197"/>
      <c r="E220" s="197"/>
      <c r="F220" s="197"/>
      <c r="G220" s="197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173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x14ac:dyDescent="0.2">
      <c r="A221" s="161" t="s">
        <v>161</v>
      </c>
      <c r="B221" s="162" t="s">
        <v>118</v>
      </c>
      <c r="C221" s="176" t="s">
        <v>119</v>
      </c>
      <c r="D221" s="163"/>
      <c r="E221" s="164"/>
      <c r="F221" s="165"/>
      <c r="G221" s="165">
        <f>SUMIF(AG222:AG228,"&lt;&gt;NOR",G222:G228)</f>
        <v>0</v>
      </c>
      <c r="H221" s="165"/>
      <c r="I221" s="165">
        <f>SUM(I222:I228)</f>
        <v>355802.11</v>
      </c>
      <c r="J221" s="165"/>
      <c r="K221" s="165">
        <f>SUM(K222:K228)</f>
        <v>0</v>
      </c>
      <c r="L221" s="165"/>
      <c r="M221" s="165">
        <f>SUM(M222:M228)</f>
        <v>0</v>
      </c>
      <c r="N221" s="164"/>
      <c r="O221" s="164">
        <f>SUM(O222:O228)</f>
        <v>0.96000000000000008</v>
      </c>
      <c r="P221" s="164"/>
      <c r="Q221" s="164">
        <f>SUM(Q222:Q228)</f>
        <v>0</v>
      </c>
      <c r="R221" s="165"/>
      <c r="S221" s="165"/>
      <c r="T221" s="166"/>
      <c r="U221" s="160"/>
      <c r="V221" s="160">
        <f>SUM(V222:V228)</f>
        <v>0</v>
      </c>
      <c r="W221" s="160"/>
      <c r="X221" s="160"/>
      <c r="Y221" s="160"/>
      <c r="AG221" t="s">
        <v>162</v>
      </c>
    </row>
    <row r="222" spans="1:60" outlineLevel="1" x14ac:dyDescent="0.2">
      <c r="A222" s="168">
        <v>39</v>
      </c>
      <c r="B222" s="169" t="s">
        <v>367</v>
      </c>
      <c r="C222" s="177" t="s">
        <v>368</v>
      </c>
      <c r="D222" s="170" t="s">
        <v>198</v>
      </c>
      <c r="E222" s="171">
        <v>206.184</v>
      </c>
      <c r="F222" s="172"/>
      <c r="G222" s="173">
        <f>ROUND(E222*F222,2)</f>
        <v>0</v>
      </c>
      <c r="H222" s="172">
        <v>1299</v>
      </c>
      <c r="I222" s="173">
        <f>ROUND(E222*H222,2)</f>
        <v>267833.02</v>
      </c>
      <c r="J222" s="172">
        <v>0</v>
      </c>
      <c r="K222" s="173">
        <f>ROUND(E222*J222,2)</f>
        <v>0</v>
      </c>
      <c r="L222" s="173">
        <v>21</v>
      </c>
      <c r="M222" s="173">
        <f>G222*(1+L222/100)</f>
        <v>0</v>
      </c>
      <c r="N222" s="171">
        <v>3.8999999999999998E-3</v>
      </c>
      <c r="O222" s="171">
        <f>ROUND(E222*N222,2)</f>
        <v>0.8</v>
      </c>
      <c r="P222" s="171">
        <v>0</v>
      </c>
      <c r="Q222" s="171">
        <f>ROUND(E222*P222,2)</f>
        <v>0</v>
      </c>
      <c r="R222" s="173"/>
      <c r="S222" s="173" t="s">
        <v>185</v>
      </c>
      <c r="T222" s="174" t="s">
        <v>167</v>
      </c>
      <c r="U222" s="159">
        <v>0</v>
      </c>
      <c r="V222" s="159">
        <f>ROUND(E222*U222,2)</f>
        <v>0</v>
      </c>
      <c r="W222" s="159"/>
      <c r="X222" s="159" t="s">
        <v>255</v>
      </c>
      <c r="Y222" s="159" t="s">
        <v>169</v>
      </c>
      <c r="Z222" s="149"/>
      <c r="AA222" s="149"/>
      <c r="AB222" s="149"/>
      <c r="AC222" s="149"/>
      <c r="AD222" s="149"/>
      <c r="AE222" s="149"/>
      <c r="AF222" s="149"/>
      <c r="AG222" s="149" t="s">
        <v>256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85" t="s">
        <v>369</v>
      </c>
      <c r="D223" s="181"/>
      <c r="E223" s="182">
        <v>94.6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9"/>
      <c r="AA223" s="149"/>
      <c r="AB223" s="149"/>
      <c r="AC223" s="149"/>
      <c r="AD223" s="149"/>
      <c r="AE223" s="149"/>
      <c r="AF223" s="149"/>
      <c r="AG223" s="149" t="s">
        <v>203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3" x14ac:dyDescent="0.2">
      <c r="A224" s="156"/>
      <c r="B224" s="157"/>
      <c r="C224" s="185" t="s">
        <v>370</v>
      </c>
      <c r="D224" s="181"/>
      <c r="E224" s="182">
        <v>111.584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203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2" x14ac:dyDescent="0.2">
      <c r="A225" s="156"/>
      <c r="B225" s="157"/>
      <c r="C225" s="196"/>
      <c r="D225" s="197"/>
      <c r="E225" s="197"/>
      <c r="F225" s="197"/>
      <c r="G225" s="197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173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68">
        <v>40</v>
      </c>
      <c r="B226" s="169" t="s">
        <v>371</v>
      </c>
      <c r="C226" s="177" t="s">
        <v>372</v>
      </c>
      <c r="D226" s="170" t="s">
        <v>198</v>
      </c>
      <c r="E226" s="171">
        <v>41.91</v>
      </c>
      <c r="F226" s="172"/>
      <c r="G226" s="173">
        <f>ROUND(E226*F226,2)</f>
        <v>0</v>
      </c>
      <c r="H226" s="172">
        <v>2099</v>
      </c>
      <c r="I226" s="173">
        <f>ROUND(E226*H226,2)</f>
        <v>87969.09</v>
      </c>
      <c r="J226" s="172">
        <v>0</v>
      </c>
      <c r="K226" s="173">
        <f>ROUND(E226*J226,2)</f>
        <v>0</v>
      </c>
      <c r="L226" s="173">
        <v>21</v>
      </c>
      <c r="M226" s="173">
        <f>G226*(1+L226/100)</f>
        <v>0</v>
      </c>
      <c r="N226" s="171">
        <v>3.8999999999999998E-3</v>
      </c>
      <c r="O226" s="171">
        <f>ROUND(E226*N226,2)</f>
        <v>0.16</v>
      </c>
      <c r="P226" s="171">
        <v>0</v>
      </c>
      <c r="Q226" s="171">
        <f>ROUND(E226*P226,2)</f>
        <v>0</v>
      </c>
      <c r="R226" s="173"/>
      <c r="S226" s="173" t="s">
        <v>185</v>
      </c>
      <c r="T226" s="174" t="s">
        <v>167</v>
      </c>
      <c r="U226" s="159">
        <v>0</v>
      </c>
      <c r="V226" s="159">
        <f>ROUND(E226*U226,2)</f>
        <v>0</v>
      </c>
      <c r="W226" s="159"/>
      <c r="X226" s="159" t="s">
        <v>255</v>
      </c>
      <c r="Y226" s="159" t="s">
        <v>169</v>
      </c>
      <c r="Z226" s="149"/>
      <c r="AA226" s="149"/>
      <c r="AB226" s="149"/>
      <c r="AC226" s="149"/>
      <c r="AD226" s="149"/>
      <c r="AE226" s="149"/>
      <c r="AF226" s="149"/>
      <c r="AG226" s="149" t="s">
        <v>256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 x14ac:dyDescent="0.2">
      <c r="A227" s="156"/>
      <c r="B227" s="157"/>
      <c r="C227" s="185" t="s">
        <v>373</v>
      </c>
      <c r="D227" s="181"/>
      <c r="E227" s="182">
        <v>41.91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203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2" x14ac:dyDescent="0.2">
      <c r="A228" s="156"/>
      <c r="B228" s="157"/>
      <c r="C228" s="196"/>
      <c r="D228" s="197"/>
      <c r="E228" s="197"/>
      <c r="F228" s="197"/>
      <c r="G228" s="197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59"/>
      <c r="Z228" s="149"/>
      <c r="AA228" s="149"/>
      <c r="AB228" s="149"/>
      <c r="AC228" s="149"/>
      <c r="AD228" s="149"/>
      <c r="AE228" s="149"/>
      <c r="AF228" s="149"/>
      <c r="AG228" s="149" t="s">
        <v>173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x14ac:dyDescent="0.2">
      <c r="A229" s="161" t="s">
        <v>161</v>
      </c>
      <c r="B229" s="162" t="s">
        <v>120</v>
      </c>
      <c r="C229" s="176" t="s">
        <v>121</v>
      </c>
      <c r="D229" s="163"/>
      <c r="E229" s="164"/>
      <c r="F229" s="165"/>
      <c r="G229" s="165">
        <f>SUMIF(AG230:AG236,"&lt;&gt;NOR",G230:G236)</f>
        <v>0</v>
      </c>
      <c r="H229" s="165"/>
      <c r="I229" s="165">
        <f>SUM(I230:I236)</f>
        <v>291.70999999999998</v>
      </c>
      <c r="J229" s="165"/>
      <c r="K229" s="165">
        <f>SUM(K230:K236)</f>
        <v>1208.29</v>
      </c>
      <c r="L229" s="165"/>
      <c r="M229" s="165">
        <f>SUM(M230:M236)</f>
        <v>0</v>
      </c>
      <c r="N229" s="164"/>
      <c r="O229" s="164">
        <f>SUM(O230:O236)</f>
        <v>0</v>
      </c>
      <c r="P229" s="164"/>
      <c r="Q229" s="164">
        <f>SUM(Q230:Q236)</f>
        <v>0</v>
      </c>
      <c r="R229" s="165"/>
      <c r="S229" s="165"/>
      <c r="T229" s="166"/>
      <c r="U229" s="160"/>
      <c r="V229" s="160">
        <f>SUM(V230:V236)</f>
        <v>0.82</v>
      </c>
      <c r="W229" s="160"/>
      <c r="X229" s="160"/>
      <c r="Y229" s="160"/>
      <c r="AG229" t="s">
        <v>162</v>
      </c>
    </row>
    <row r="230" spans="1:60" outlineLevel="1" x14ac:dyDescent="0.2">
      <c r="A230" s="168">
        <v>41</v>
      </c>
      <c r="B230" s="169" t="s">
        <v>374</v>
      </c>
      <c r="C230" s="177" t="s">
        <v>375</v>
      </c>
      <c r="D230" s="170" t="s">
        <v>198</v>
      </c>
      <c r="E230" s="171">
        <v>1</v>
      </c>
      <c r="F230" s="172"/>
      <c r="G230" s="173">
        <f>ROUND(E230*F230,2)</f>
        <v>0</v>
      </c>
      <c r="H230" s="172">
        <v>33.25</v>
      </c>
      <c r="I230" s="173">
        <f>ROUND(E230*H230,2)</f>
        <v>33.25</v>
      </c>
      <c r="J230" s="172">
        <v>216.75</v>
      </c>
      <c r="K230" s="173">
        <f>ROUND(E230*J230,2)</f>
        <v>216.75</v>
      </c>
      <c r="L230" s="173">
        <v>21</v>
      </c>
      <c r="M230" s="173">
        <f>G230*(1+L230/100)</f>
        <v>0</v>
      </c>
      <c r="N230" s="171">
        <v>3.1E-4</v>
      </c>
      <c r="O230" s="171">
        <f>ROUND(E230*N230,2)</f>
        <v>0</v>
      </c>
      <c r="P230" s="171">
        <v>0</v>
      </c>
      <c r="Q230" s="171">
        <f>ROUND(E230*P230,2)</f>
        <v>0</v>
      </c>
      <c r="R230" s="173" t="s">
        <v>376</v>
      </c>
      <c r="S230" s="173" t="s">
        <v>166</v>
      </c>
      <c r="T230" s="174" t="s">
        <v>167</v>
      </c>
      <c r="U230" s="159">
        <v>0.41199999999999998</v>
      </c>
      <c r="V230" s="159">
        <f>ROUND(E230*U230,2)</f>
        <v>0.41</v>
      </c>
      <c r="W230" s="159"/>
      <c r="X230" s="159" t="s">
        <v>200</v>
      </c>
      <c r="Y230" s="159" t="s">
        <v>169</v>
      </c>
      <c r="Z230" s="149"/>
      <c r="AA230" s="149"/>
      <c r="AB230" s="149"/>
      <c r="AC230" s="149"/>
      <c r="AD230" s="149"/>
      <c r="AE230" s="149"/>
      <c r="AF230" s="149"/>
      <c r="AG230" s="149" t="s">
        <v>201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2" x14ac:dyDescent="0.2">
      <c r="A231" s="156"/>
      <c r="B231" s="157"/>
      <c r="C231" s="185" t="s">
        <v>377</v>
      </c>
      <c r="D231" s="181"/>
      <c r="E231" s="182">
        <v>1</v>
      </c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9"/>
      <c r="AA231" s="149"/>
      <c r="AB231" s="149"/>
      <c r="AC231" s="149"/>
      <c r="AD231" s="149"/>
      <c r="AE231" s="149"/>
      <c r="AF231" s="149"/>
      <c r="AG231" s="149" t="s">
        <v>203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196"/>
      <c r="D232" s="197"/>
      <c r="E232" s="197"/>
      <c r="F232" s="197"/>
      <c r="G232" s="197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173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8">
        <v>42</v>
      </c>
      <c r="B233" s="169" t="s">
        <v>378</v>
      </c>
      <c r="C233" s="177" t="s">
        <v>379</v>
      </c>
      <c r="D233" s="170" t="s">
        <v>198</v>
      </c>
      <c r="E233" s="171">
        <v>1</v>
      </c>
      <c r="F233" s="172"/>
      <c r="G233" s="173">
        <f>ROUND(E233*F233,2)</f>
        <v>0</v>
      </c>
      <c r="H233" s="172">
        <v>258.45999999999998</v>
      </c>
      <c r="I233" s="173">
        <f>ROUND(E233*H233,2)</f>
        <v>258.45999999999998</v>
      </c>
      <c r="J233" s="172">
        <v>991.54</v>
      </c>
      <c r="K233" s="173">
        <f>ROUND(E233*J233,2)</f>
        <v>991.54</v>
      </c>
      <c r="L233" s="173">
        <v>21</v>
      </c>
      <c r="M233" s="173">
        <f>G233*(1+L233/100)</f>
        <v>0</v>
      </c>
      <c r="N233" s="171">
        <v>3.6000000000000002E-4</v>
      </c>
      <c r="O233" s="171">
        <f>ROUND(E233*N233,2)</f>
        <v>0</v>
      </c>
      <c r="P233" s="171">
        <v>0</v>
      </c>
      <c r="Q233" s="171">
        <f>ROUND(E233*P233,2)</f>
        <v>0</v>
      </c>
      <c r="R233" s="173" t="s">
        <v>376</v>
      </c>
      <c r="S233" s="173" t="s">
        <v>166</v>
      </c>
      <c r="T233" s="174" t="s">
        <v>167</v>
      </c>
      <c r="U233" s="159">
        <v>0.41299999999999998</v>
      </c>
      <c r="V233" s="159">
        <f>ROUND(E233*U233,2)</f>
        <v>0.41</v>
      </c>
      <c r="W233" s="159"/>
      <c r="X233" s="159" t="s">
        <v>200</v>
      </c>
      <c r="Y233" s="159" t="s">
        <v>169</v>
      </c>
      <c r="Z233" s="149"/>
      <c r="AA233" s="149"/>
      <c r="AB233" s="149"/>
      <c r="AC233" s="149"/>
      <c r="AD233" s="149"/>
      <c r="AE233" s="149"/>
      <c r="AF233" s="149"/>
      <c r="AG233" s="149" t="s">
        <v>201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">
      <c r="A234" s="156"/>
      <c r="B234" s="157"/>
      <c r="C234" s="198" t="s">
        <v>380</v>
      </c>
      <c r="D234" s="199"/>
      <c r="E234" s="199"/>
      <c r="F234" s="199"/>
      <c r="G234" s="19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172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">
      <c r="A235" s="156"/>
      <c r="B235" s="157"/>
      <c r="C235" s="185" t="s">
        <v>377</v>
      </c>
      <c r="D235" s="181"/>
      <c r="E235" s="182">
        <v>1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203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2" x14ac:dyDescent="0.2">
      <c r="A236" s="156"/>
      <c r="B236" s="157"/>
      <c r="C236" s="196"/>
      <c r="D236" s="197"/>
      <c r="E236" s="197"/>
      <c r="F236" s="197"/>
      <c r="G236" s="197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173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x14ac:dyDescent="0.2">
      <c r="A237" s="161" t="s">
        <v>161</v>
      </c>
      <c r="B237" s="162" t="s">
        <v>124</v>
      </c>
      <c r="C237" s="176" t="s">
        <v>125</v>
      </c>
      <c r="D237" s="163"/>
      <c r="E237" s="164"/>
      <c r="F237" s="165"/>
      <c r="G237" s="165">
        <f>SUMIF(AG238:AG287,"&lt;&gt;NOR",G238:G287)</f>
        <v>0</v>
      </c>
      <c r="H237" s="165"/>
      <c r="I237" s="165">
        <f>SUM(I238:I287)</f>
        <v>0</v>
      </c>
      <c r="J237" s="165"/>
      <c r="K237" s="165">
        <f>SUM(K238:K287)</f>
        <v>408530.8</v>
      </c>
      <c r="L237" s="165"/>
      <c r="M237" s="165">
        <f>SUM(M238:M287)</f>
        <v>0</v>
      </c>
      <c r="N237" s="164"/>
      <c r="O237" s="164">
        <f>SUM(O238:O287)</f>
        <v>0</v>
      </c>
      <c r="P237" s="164"/>
      <c r="Q237" s="164">
        <f>SUM(Q238:Q287)</f>
        <v>0</v>
      </c>
      <c r="R237" s="165"/>
      <c r="S237" s="165"/>
      <c r="T237" s="166"/>
      <c r="U237" s="160"/>
      <c r="V237" s="160">
        <f>SUM(V238:V287)</f>
        <v>334.99</v>
      </c>
      <c r="W237" s="160"/>
      <c r="X237" s="160"/>
      <c r="Y237" s="160"/>
      <c r="AG237" t="s">
        <v>162</v>
      </c>
    </row>
    <row r="238" spans="1:60" outlineLevel="1" x14ac:dyDescent="0.2">
      <c r="A238" s="168">
        <v>43</v>
      </c>
      <c r="B238" s="169" t="s">
        <v>381</v>
      </c>
      <c r="C238" s="177" t="s">
        <v>382</v>
      </c>
      <c r="D238" s="170" t="s">
        <v>244</v>
      </c>
      <c r="E238" s="171">
        <v>62</v>
      </c>
      <c r="F238" s="172"/>
      <c r="G238" s="173">
        <f>ROUND(E238*F238,2)</f>
        <v>0</v>
      </c>
      <c r="H238" s="172">
        <v>0</v>
      </c>
      <c r="I238" s="173">
        <f>ROUND(E238*H238,2)</f>
        <v>0</v>
      </c>
      <c r="J238" s="172">
        <v>333</v>
      </c>
      <c r="K238" s="173">
        <f>ROUND(E238*J238,2)</f>
        <v>20646</v>
      </c>
      <c r="L238" s="173">
        <v>21</v>
      </c>
      <c r="M238" s="173">
        <f>G238*(1+L238/100)</f>
        <v>0</v>
      </c>
      <c r="N238" s="171">
        <v>0</v>
      </c>
      <c r="O238" s="171">
        <f>ROUND(E238*N238,2)</f>
        <v>0</v>
      </c>
      <c r="P238" s="171">
        <v>0</v>
      </c>
      <c r="Q238" s="171">
        <f>ROUND(E238*P238,2)</f>
        <v>0</v>
      </c>
      <c r="R238" s="173"/>
      <c r="S238" s="173" t="s">
        <v>166</v>
      </c>
      <c r="T238" s="174" t="s">
        <v>166</v>
      </c>
      <c r="U238" s="159">
        <v>0.61499999999999999</v>
      </c>
      <c r="V238" s="159">
        <f>ROUND(E238*U238,2)</f>
        <v>38.130000000000003</v>
      </c>
      <c r="W238" s="159"/>
      <c r="X238" s="159" t="s">
        <v>200</v>
      </c>
      <c r="Y238" s="159" t="s">
        <v>169</v>
      </c>
      <c r="Z238" s="149"/>
      <c r="AA238" s="149"/>
      <c r="AB238" s="149"/>
      <c r="AC238" s="149"/>
      <c r="AD238" s="149"/>
      <c r="AE238" s="149"/>
      <c r="AF238" s="149"/>
      <c r="AG238" s="149" t="s">
        <v>201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185" t="s">
        <v>383</v>
      </c>
      <c r="D239" s="181"/>
      <c r="E239" s="182">
        <v>48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203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85" t="s">
        <v>384</v>
      </c>
      <c r="D240" s="181"/>
      <c r="E240" s="182">
        <v>14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203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2" x14ac:dyDescent="0.2">
      <c r="A241" s="156"/>
      <c r="B241" s="157"/>
      <c r="C241" s="196"/>
      <c r="D241" s="197"/>
      <c r="E241" s="197"/>
      <c r="F241" s="197"/>
      <c r="G241" s="197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173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68">
        <v>44</v>
      </c>
      <c r="B242" s="169" t="s">
        <v>385</v>
      </c>
      <c r="C242" s="177" t="s">
        <v>386</v>
      </c>
      <c r="D242" s="170" t="s">
        <v>244</v>
      </c>
      <c r="E242" s="171">
        <v>35</v>
      </c>
      <c r="F242" s="172"/>
      <c r="G242" s="173">
        <f>ROUND(E242*F242,2)</f>
        <v>0</v>
      </c>
      <c r="H242" s="172">
        <v>0</v>
      </c>
      <c r="I242" s="173">
        <f>ROUND(E242*H242,2)</f>
        <v>0</v>
      </c>
      <c r="J242" s="172">
        <v>340.5</v>
      </c>
      <c r="K242" s="173">
        <f>ROUND(E242*J242,2)</f>
        <v>11917.5</v>
      </c>
      <c r="L242" s="173">
        <v>21</v>
      </c>
      <c r="M242" s="173">
        <f>G242*(1+L242/100)</f>
        <v>0</v>
      </c>
      <c r="N242" s="171">
        <v>0</v>
      </c>
      <c r="O242" s="171">
        <f>ROUND(E242*N242,2)</f>
        <v>0</v>
      </c>
      <c r="P242" s="171">
        <v>0</v>
      </c>
      <c r="Q242" s="171">
        <f>ROUND(E242*P242,2)</f>
        <v>0</v>
      </c>
      <c r="R242" s="173"/>
      <c r="S242" s="173" t="s">
        <v>166</v>
      </c>
      <c r="T242" s="174" t="s">
        <v>166</v>
      </c>
      <c r="U242" s="159">
        <v>0.629</v>
      </c>
      <c r="V242" s="159">
        <f>ROUND(E242*U242,2)</f>
        <v>22.02</v>
      </c>
      <c r="W242" s="159"/>
      <c r="X242" s="159" t="s">
        <v>200</v>
      </c>
      <c r="Y242" s="159" t="s">
        <v>169</v>
      </c>
      <c r="Z242" s="149"/>
      <c r="AA242" s="149"/>
      <c r="AB242" s="149"/>
      <c r="AC242" s="149"/>
      <c r="AD242" s="149"/>
      <c r="AE242" s="149"/>
      <c r="AF242" s="149"/>
      <c r="AG242" s="149" t="s">
        <v>201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2" x14ac:dyDescent="0.2">
      <c r="A243" s="156"/>
      <c r="B243" s="157"/>
      <c r="C243" s="185" t="s">
        <v>387</v>
      </c>
      <c r="D243" s="181"/>
      <c r="E243" s="182">
        <v>8</v>
      </c>
      <c r="F243" s="159"/>
      <c r="G243" s="1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9"/>
      <c r="AA243" s="149"/>
      <c r="AB243" s="149"/>
      <c r="AC243" s="149"/>
      <c r="AD243" s="149"/>
      <c r="AE243" s="149"/>
      <c r="AF243" s="149"/>
      <c r="AG243" s="149" t="s">
        <v>203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85" t="s">
        <v>388</v>
      </c>
      <c r="D244" s="181"/>
      <c r="E244" s="182">
        <v>15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9"/>
      <c r="AA244" s="149"/>
      <c r="AB244" s="149"/>
      <c r="AC244" s="149"/>
      <c r="AD244" s="149"/>
      <c r="AE244" s="149"/>
      <c r="AF244" s="149"/>
      <c r="AG244" s="149" t="s">
        <v>203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3" x14ac:dyDescent="0.2">
      <c r="A245" s="156"/>
      <c r="B245" s="157"/>
      <c r="C245" s="185" t="s">
        <v>389</v>
      </c>
      <c r="D245" s="181"/>
      <c r="E245" s="182">
        <v>12</v>
      </c>
      <c r="F245" s="159"/>
      <c r="G245" s="1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9"/>
      <c r="AA245" s="149"/>
      <c r="AB245" s="149"/>
      <c r="AC245" s="149"/>
      <c r="AD245" s="149"/>
      <c r="AE245" s="149"/>
      <c r="AF245" s="149"/>
      <c r="AG245" s="149" t="s">
        <v>203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96"/>
      <c r="D246" s="197"/>
      <c r="E246" s="197"/>
      <c r="F246" s="197"/>
      <c r="G246" s="197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173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68">
        <v>45</v>
      </c>
      <c r="B247" s="169" t="s">
        <v>390</v>
      </c>
      <c r="C247" s="177" t="s">
        <v>391</v>
      </c>
      <c r="D247" s="170" t="s">
        <v>244</v>
      </c>
      <c r="E247" s="171">
        <v>272</v>
      </c>
      <c r="F247" s="172"/>
      <c r="G247" s="173">
        <f>ROUND(E247*F247,2)</f>
        <v>0</v>
      </c>
      <c r="H247" s="172">
        <v>0</v>
      </c>
      <c r="I247" s="173">
        <f>ROUND(E247*H247,2)</f>
        <v>0</v>
      </c>
      <c r="J247" s="172">
        <v>241</v>
      </c>
      <c r="K247" s="173">
        <f>ROUND(E247*J247,2)</f>
        <v>65552</v>
      </c>
      <c r="L247" s="173">
        <v>21</v>
      </c>
      <c r="M247" s="173">
        <f>G247*(1+L247/100)</f>
        <v>0</v>
      </c>
      <c r="N247" s="171">
        <v>0</v>
      </c>
      <c r="O247" s="171">
        <f>ROUND(E247*N247,2)</f>
        <v>0</v>
      </c>
      <c r="P247" s="171">
        <v>0</v>
      </c>
      <c r="Q247" s="171">
        <f>ROUND(E247*P247,2)</f>
        <v>0</v>
      </c>
      <c r="R247" s="173"/>
      <c r="S247" s="173" t="s">
        <v>185</v>
      </c>
      <c r="T247" s="174" t="s">
        <v>166</v>
      </c>
      <c r="U247" s="159">
        <v>0.44500000000000001</v>
      </c>
      <c r="V247" s="159">
        <f>ROUND(E247*U247,2)</f>
        <v>121.04</v>
      </c>
      <c r="W247" s="159"/>
      <c r="X247" s="159" t="s">
        <v>200</v>
      </c>
      <c r="Y247" s="159" t="s">
        <v>169</v>
      </c>
      <c r="Z247" s="149"/>
      <c r="AA247" s="149"/>
      <c r="AB247" s="149"/>
      <c r="AC247" s="149"/>
      <c r="AD247" s="149"/>
      <c r="AE247" s="149"/>
      <c r="AF247" s="149"/>
      <c r="AG247" s="149" t="s">
        <v>201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85" t="s">
        <v>392</v>
      </c>
      <c r="D248" s="181"/>
      <c r="E248" s="182">
        <v>38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203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3" x14ac:dyDescent="0.2">
      <c r="A249" s="156"/>
      <c r="B249" s="157"/>
      <c r="C249" s="185" t="s">
        <v>393</v>
      </c>
      <c r="D249" s="181"/>
      <c r="E249" s="182">
        <v>18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9"/>
      <c r="AA249" s="149"/>
      <c r="AB249" s="149"/>
      <c r="AC249" s="149"/>
      <c r="AD249" s="149"/>
      <c r="AE249" s="149"/>
      <c r="AF249" s="149"/>
      <c r="AG249" s="149" t="s">
        <v>203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3" x14ac:dyDescent="0.2">
      <c r="A250" s="156"/>
      <c r="B250" s="157"/>
      <c r="C250" s="185" t="s">
        <v>394</v>
      </c>
      <c r="D250" s="181"/>
      <c r="E250" s="182">
        <v>44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203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85" t="s">
        <v>395</v>
      </c>
      <c r="D251" s="181"/>
      <c r="E251" s="182">
        <v>51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9"/>
      <c r="AA251" s="149"/>
      <c r="AB251" s="149"/>
      <c r="AC251" s="149"/>
      <c r="AD251" s="149"/>
      <c r="AE251" s="149"/>
      <c r="AF251" s="149"/>
      <c r="AG251" s="149" t="s">
        <v>203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3" x14ac:dyDescent="0.2">
      <c r="A252" s="156"/>
      <c r="B252" s="157"/>
      <c r="C252" s="185" t="s">
        <v>396</v>
      </c>
      <c r="D252" s="181"/>
      <c r="E252" s="182">
        <v>32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203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85" t="s">
        <v>397</v>
      </c>
      <c r="D253" s="181"/>
      <c r="E253" s="182">
        <v>19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203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3" x14ac:dyDescent="0.2">
      <c r="A254" s="156"/>
      <c r="B254" s="157"/>
      <c r="C254" s="185" t="s">
        <v>398</v>
      </c>
      <c r="D254" s="181"/>
      <c r="E254" s="182">
        <v>50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203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 x14ac:dyDescent="0.2">
      <c r="A255" s="156"/>
      <c r="B255" s="157"/>
      <c r="C255" s="185" t="s">
        <v>399</v>
      </c>
      <c r="D255" s="181"/>
      <c r="E255" s="182">
        <v>20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203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2" x14ac:dyDescent="0.2">
      <c r="A256" s="156"/>
      <c r="B256" s="157"/>
      <c r="C256" s="196"/>
      <c r="D256" s="197"/>
      <c r="E256" s="197"/>
      <c r="F256" s="197"/>
      <c r="G256" s="197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173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68">
        <v>46</v>
      </c>
      <c r="B257" s="169" t="s">
        <v>400</v>
      </c>
      <c r="C257" s="177" t="s">
        <v>401</v>
      </c>
      <c r="D257" s="170" t="s">
        <v>244</v>
      </c>
      <c r="E257" s="171">
        <v>44</v>
      </c>
      <c r="F257" s="172"/>
      <c r="G257" s="173">
        <f>ROUND(E257*F257,2)</f>
        <v>0</v>
      </c>
      <c r="H257" s="172">
        <v>0</v>
      </c>
      <c r="I257" s="173">
        <f>ROUND(E257*H257,2)</f>
        <v>0</v>
      </c>
      <c r="J257" s="172">
        <v>1281</v>
      </c>
      <c r="K257" s="173">
        <f>ROUND(E257*J257,2)</f>
        <v>56364</v>
      </c>
      <c r="L257" s="173">
        <v>21</v>
      </c>
      <c r="M257" s="173">
        <f>G257*(1+L257/100)</f>
        <v>0</v>
      </c>
      <c r="N257" s="171">
        <v>0</v>
      </c>
      <c r="O257" s="171">
        <f>ROUND(E257*N257,2)</f>
        <v>0</v>
      </c>
      <c r="P257" s="171">
        <v>0</v>
      </c>
      <c r="Q257" s="171">
        <f>ROUND(E257*P257,2)</f>
        <v>0</v>
      </c>
      <c r="R257" s="173"/>
      <c r="S257" s="173" t="s">
        <v>185</v>
      </c>
      <c r="T257" s="174" t="s">
        <v>167</v>
      </c>
      <c r="U257" s="159">
        <v>0.42499999999999999</v>
      </c>
      <c r="V257" s="159">
        <f>ROUND(E257*U257,2)</f>
        <v>18.7</v>
      </c>
      <c r="W257" s="159"/>
      <c r="X257" s="159" t="s">
        <v>200</v>
      </c>
      <c r="Y257" s="159" t="s">
        <v>169</v>
      </c>
      <c r="Z257" s="149"/>
      <c r="AA257" s="149"/>
      <c r="AB257" s="149"/>
      <c r="AC257" s="149"/>
      <c r="AD257" s="149"/>
      <c r="AE257" s="149"/>
      <c r="AF257" s="149"/>
      <c r="AG257" s="149" t="s">
        <v>201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2" x14ac:dyDescent="0.2">
      <c r="A258" s="156"/>
      <c r="B258" s="157"/>
      <c r="C258" s="185" t="s">
        <v>402</v>
      </c>
      <c r="D258" s="181"/>
      <c r="E258" s="182">
        <v>44</v>
      </c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9"/>
      <c r="AA258" s="149"/>
      <c r="AB258" s="149"/>
      <c r="AC258" s="149"/>
      <c r="AD258" s="149"/>
      <c r="AE258" s="149"/>
      <c r="AF258" s="149"/>
      <c r="AG258" s="149" t="s">
        <v>203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2" x14ac:dyDescent="0.2">
      <c r="A259" s="156"/>
      <c r="B259" s="157"/>
      <c r="C259" s="196"/>
      <c r="D259" s="197"/>
      <c r="E259" s="197"/>
      <c r="F259" s="197"/>
      <c r="G259" s="197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9"/>
      <c r="AA259" s="149"/>
      <c r="AB259" s="149"/>
      <c r="AC259" s="149"/>
      <c r="AD259" s="149"/>
      <c r="AE259" s="149"/>
      <c r="AF259" s="149"/>
      <c r="AG259" s="149" t="s">
        <v>173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68">
        <v>47</v>
      </c>
      <c r="B260" s="169" t="s">
        <v>403</v>
      </c>
      <c r="C260" s="177" t="s">
        <v>404</v>
      </c>
      <c r="D260" s="170" t="s">
        <v>244</v>
      </c>
      <c r="E260" s="171">
        <v>56</v>
      </c>
      <c r="F260" s="172"/>
      <c r="G260" s="173">
        <f>ROUND(E260*F260,2)</f>
        <v>0</v>
      </c>
      <c r="H260" s="172">
        <v>0</v>
      </c>
      <c r="I260" s="173">
        <f>ROUND(E260*H260,2)</f>
        <v>0</v>
      </c>
      <c r="J260" s="172">
        <v>2175</v>
      </c>
      <c r="K260" s="173">
        <f>ROUND(E260*J260,2)</f>
        <v>121800</v>
      </c>
      <c r="L260" s="173">
        <v>21</v>
      </c>
      <c r="M260" s="173">
        <f>G260*(1+L260/100)</f>
        <v>0</v>
      </c>
      <c r="N260" s="171">
        <v>0</v>
      </c>
      <c r="O260" s="171">
        <f>ROUND(E260*N260,2)</f>
        <v>0</v>
      </c>
      <c r="P260" s="171">
        <v>0</v>
      </c>
      <c r="Q260" s="171">
        <f>ROUND(E260*P260,2)</f>
        <v>0</v>
      </c>
      <c r="R260" s="173"/>
      <c r="S260" s="173" t="s">
        <v>185</v>
      </c>
      <c r="T260" s="174" t="s">
        <v>167</v>
      </c>
      <c r="U260" s="159">
        <v>0.42499999999999999</v>
      </c>
      <c r="V260" s="159">
        <f>ROUND(E260*U260,2)</f>
        <v>23.8</v>
      </c>
      <c r="W260" s="159"/>
      <c r="X260" s="159" t="s">
        <v>200</v>
      </c>
      <c r="Y260" s="159" t="s">
        <v>169</v>
      </c>
      <c r="Z260" s="149"/>
      <c r="AA260" s="149"/>
      <c r="AB260" s="149"/>
      <c r="AC260" s="149"/>
      <c r="AD260" s="149"/>
      <c r="AE260" s="149"/>
      <c r="AF260" s="149"/>
      <c r="AG260" s="149" t="s">
        <v>201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2" x14ac:dyDescent="0.2">
      <c r="A261" s="156"/>
      <c r="B261" s="157"/>
      <c r="C261" s="185" t="s">
        <v>405</v>
      </c>
      <c r="D261" s="181"/>
      <c r="E261" s="182">
        <v>56</v>
      </c>
      <c r="F261" s="159"/>
      <c r="G261" s="159"/>
      <c r="H261" s="159"/>
      <c r="I261" s="159"/>
      <c r="J261" s="159"/>
      <c r="K261" s="159"/>
      <c r="L261" s="159"/>
      <c r="M261" s="159"/>
      <c r="N261" s="158"/>
      <c r="O261" s="158"/>
      <c r="P261" s="158"/>
      <c r="Q261" s="158"/>
      <c r="R261" s="159"/>
      <c r="S261" s="159"/>
      <c r="T261" s="159"/>
      <c r="U261" s="159"/>
      <c r="V261" s="159"/>
      <c r="W261" s="159"/>
      <c r="X261" s="159"/>
      <c r="Y261" s="159"/>
      <c r="Z261" s="149"/>
      <c r="AA261" s="149"/>
      <c r="AB261" s="149"/>
      <c r="AC261" s="149"/>
      <c r="AD261" s="149"/>
      <c r="AE261" s="149"/>
      <c r="AF261" s="149"/>
      <c r="AG261" s="149" t="s">
        <v>203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196"/>
      <c r="D262" s="197"/>
      <c r="E262" s="197"/>
      <c r="F262" s="197"/>
      <c r="G262" s="197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173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68">
        <v>48</v>
      </c>
      <c r="B263" s="169" t="s">
        <v>406</v>
      </c>
      <c r="C263" s="177" t="s">
        <v>407</v>
      </c>
      <c r="D263" s="170" t="s">
        <v>408</v>
      </c>
      <c r="E263" s="171">
        <v>51</v>
      </c>
      <c r="F263" s="172"/>
      <c r="G263" s="173">
        <f>ROUND(E263*F263,2)</f>
        <v>0</v>
      </c>
      <c r="H263" s="172">
        <v>0</v>
      </c>
      <c r="I263" s="173">
        <f>ROUND(E263*H263,2)</f>
        <v>0</v>
      </c>
      <c r="J263" s="172">
        <v>300</v>
      </c>
      <c r="K263" s="173">
        <f>ROUND(E263*J263,2)</f>
        <v>15300</v>
      </c>
      <c r="L263" s="173">
        <v>21</v>
      </c>
      <c r="M263" s="173">
        <f>G263*(1+L263/100)</f>
        <v>0</v>
      </c>
      <c r="N263" s="171">
        <v>0</v>
      </c>
      <c r="O263" s="171">
        <f>ROUND(E263*N263,2)</f>
        <v>0</v>
      </c>
      <c r="P263" s="171">
        <v>0</v>
      </c>
      <c r="Q263" s="171">
        <f>ROUND(E263*P263,2)</f>
        <v>0</v>
      </c>
      <c r="R263" s="173"/>
      <c r="S263" s="173" t="s">
        <v>185</v>
      </c>
      <c r="T263" s="174" t="s">
        <v>167</v>
      </c>
      <c r="U263" s="159">
        <v>0.42499999999999999</v>
      </c>
      <c r="V263" s="159">
        <f>ROUND(E263*U263,2)</f>
        <v>21.68</v>
      </c>
      <c r="W263" s="159"/>
      <c r="X263" s="159" t="s">
        <v>200</v>
      </c>
      <c r="Y263" s="159" t="s">
        <v>169</v>
      </c>
      <c r="Z263" s="149"/>
      <c r="AA263" s="149"/>
      <c r="AB263" s="149"/>
      <c r="AC263" s="149"/>
      <c r="AD263" s="149"/>
      <c r="AE263" s="149"/>
      <c r="AF263" s="149"/>
      <c r="AG263" s="149" t="s">
        <v>201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185" t="s">
        <v>409</v>
      </c>
      <c r="D264" s="181"/>
      <c r="E264" s="182">
        <v>51</v>
      </c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9"/>
      <c r="AA264" s="149"/>
      <c r="AB264" s="149"/>
      <c r="AC264" s="149"/>
      <c r="AD264" s="149"/>
      <c r="AE264" s="149"/>
      <c r="AF264" s="149"/>
      <c r="AG264" s="149" t="s">
        <v>203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2" x14ac:dyDescent="0.2">
      <c r="A265" s="156"/>
      <c r="B265" s="157"/>
      <c r="C265" s="196"/>
      <c r="D265" s="197"/>
      <c r="E265" s="197"/>
      <c r="F265" s="197"/>
      <c r="G265" s="197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173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68">
        <v>49</v>
      </c>
      <c r="B266" s="169" t="s">
        <v>410</v>
      </c>
      <c r="C266" s="177" t="s">
        <v>411</v>
      </c>
      <c r="D266" s="170" t="s">
        <v>244</v>
      </c>
      <c r="E266" s="171">
        <v>32</v>
      </c>
      <c r="F266" s="172"/>
      <c r="G266" s="173">
        <f>ROUND(E266*F266,2)</f>
        <v>0</v>
      </c>
      <c r="H266" s="172">
        <v>0</v>
      </c>
      <c r="I266" s="173">
        <f>ROUND(E266*H266,2)</f>
        <v>0</v>
      </c>
      <c r="J266" s="172">
        <v>2175</v>
      </c>
      <c r="K266" s="173">
        <f>ROUND(E266*J266,2)</f>
        <v>69600</v>
      </c>
      <c r="L266" s="173">
        <v>21</v>
      </c>
      <c r="M266" s="173">
        <f>G266*(1+L266/100)</f>
        <v>0</v>
      </c>
      <c r="N266" s="171">
        <v>0</v>
      </c>
      <c r="O266" s="171">
        <f>ROUND(E266*N266,2)</f>
        <v>0</v>
      </c>
      <c r="P266" s="171">
        <v>0</v>
      </c>
      <c r="Q266" s="171">
        <f>ROUND(E266*P266,2)</f>
        <v>0</v>
      </c>
      <c r="R266" s="173"/>
      <c r="S266" s="173" t="s">
        <v>185</v>
      </c>
      <c r="T266" s="174" t="s">
        <v>167</v>
      </c>
      <c r="U266" s="159">
        <v>0.42499999999999999</v>
      </c>
      <c r="V266" s="159">
        <f>ROUND(E266*U266,2)</f>
        <v>13.6</v>
      </c>
      <c r="W266" s="159"/>
      <c r="X266" s="159" t="s">
        <v>200</v>
      </c>
      <c r="Y266" s="159" t="s">
        <v>169</v>
      </c>
      <c r="Z266" s="149"/>
      <c r="AA266" s="149"/>
      <c r="AB266" s="149"/>
      <c r="AC266" s="149"/>
      <c r="AD266" s="149"/>
      <c r="AE266" s="149"/>
      <c r="AF266" s="149"/>
      <c r="AG266" s="149" t="s">
        <v>201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2" x14ac:dyDescent="0.2">
      <c r="A267" s="156"/>
      <c r="B267" s="157"/>
      <c r="C267" s="185" t="s">
        <v>412</v>
      </c>
      <c r="D267" s="181"/>
      <c r="E267" s="182">
        <v>32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203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2" x14ac:dyDescent="0.2">
      <c r="A268" s="156"/>
      <c r="B268" s="157"/>
      <c r="C268" s="196"/>
      <c r="D268" s="197"/>
      <c r="E268" s="197"/>
      <c r="F268" s="197"/>
      <c r="G268" s="197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173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68">
        <v>50</v>
      </c>
      <c r="B269" s="169" t="s">
        <v>413</v>
      </c>
      <c r="C269" s="177" t="s">
        <v>414</v>
      </c>
      <c r="D269" s="170" t="s">
        <v>408</v>
      </c>
      <c r="E269" s="171">
        <v>19</v>
      </c>
      <c r="F269" s="172"/>
      <c r="G269" s="173">
        <f>ROUND(E269*F269,2)</f>
        <v>0</v>
      </c>
      <c r="H269" s="172">
        <v>0</v>
      </c>
      <c r="I269" s="173">
        <f>ROUND(E269*H269,2)</f>
        <v>0</v>
      </c>
      <c r="J269" s="172">
        <v>300</v>
      </c>
      <c r="K269" s="173">
        <f>ROUND(E269*J269,2)</f>
        <v>5700</v>
      </c>
      <c r="L269" s="173">
        <v>21</v>
      </c>
      <c r="M269" s="173">
        <f>G269*(1+L269/100)</f>
        <v>0</v>
      </c>
      <c r="N269" s="171">
        <v>0</v>
      </c>
      <c r="O269" s="171">
        <f>ROUND(E269*N269,2)</f>
        <v>0</v>
      </c>
      <c r="P269" s="171">
        <v>0</v>
      </c>
      <c r="Q269" s="171">
        <f>ROUND(E269*P269,2)</f>
        <v>0</v>
      </c>
      <c r="R269" s="173"/>
      <c r="S269" s="173" t="s">
        <v>185</v>
      </c>
      <c r="T269" s="174" t="s">
        <v>167</v>
      </c>
      <c r="U269" s="159">
        <v>0.42499999999999999</v>
      </c>
      <c r="V269" s="159">
        <f>ROUND(E269*U269,2)</f>
        <v>8.08</v>
      </c>
      <c r="W269" s="159"/>
      <c r="X269" s="159" t="s">
        <v>200</v>
      </c>
      <c r="Y269" s="159" t="s">
        <v>169</v>
      </c>
      <c r="Z269" s="149"/>
      <c r="AA269" s="149"/>
      <c r="AB269" s="149"/>
      <c r="AC269" s="149"/>
      <c r="AD269" s="149"/>
      <c r="AE269" s="149"/>
      <c r="AF269" s="149"/>
      <c r="AG269" s="149" t="s">
        <v>201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2" x14ac:dyDescent="0.2">
      <c r="A270" s="156"/>
      <c r="B270" s="157"/>
      <c r="C270" s="185" t="s">
        <v>415</v>
      </c>
      <c r="D270" s="181"/>
      <c r="E270" s="182">
        <v>19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203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2" x14ac:dyDescent="0.2">
      <c r="A271" s="156"/>
      <c r="B271" s="157"/>
      <c r="C271" s="196"/>
      <c r="D271" s="197"/>
      <c r="E271" s="197"/>
      <c r="F271" s="197"/>
      <c r="G271" s="197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9"/>
      <c r="AA271" s="149"/>
      <c r="AB271" s="149"/>
      <c r="AC271" s="149"/>
      <c r="AD271" s="149"/>
      <c r="AE271" s="149"/>
      <c r="AF271" s="149"/>
      <c r="AG271" s="149" t="s">
        <v>173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68">
        <v>51</v>
      </c>
      <c r="B272" s="169" t="s">
        <v>416</v>
      </c>
      <c r="C272" s="177" t="s">
        <v>417</v>
      </c>
      <c r="D272" s="170" t="s">
        <v>408</v>
      </c>
      <c r="E272" s="171">
        <v>50</v>
      </c>
      <c r="F272" s="172"/>
      <c r="G272" s="173">
        <f>ROUND(E272*F272,2)</f>
        <v>0</v>
      </c>
      <c r="H272" s="172">
        <v>0</v>
      </c>
      <c r="I272" s="173">
        <f>ROUND(E272*H272,2)</f>
        <v>0</v>
      </c>
      <c r="J272" s="172">
        <v>300</v>
      </c>
      <c r="K272" s="173">
        <f>ROUND(E272*J272,2)</f>
        <v>15000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3"/>
      <c r="S272" s="173" t="s">
        <v>185</v>
      </c>
      <c r="T272" s="174" t="s">
        <v>167</v>
      </c>
      <c r="U272" s="159">
        <v>0.42499999999999999</v>
      </c>
      <c r="V272" s="159">
        <f>ROUND(E272*U272,2)</f>
        <v>21.25</v>
      </c>
      <c r="W272" s="159"/>
      <c r="X272" s="159" t="s">
        <v>200</v>
      </c>
      <c r="Y272" s="159" t="s">
        <v>169</v>
      </c>
      <c r="Z272" s="149"/>
      <c r="AA272" s="149"/>
      <c r="AB272" s="149"/>
      <c r="AC272" s="149"/>
      <c r="AD272" s="149"/>
      <c r="AE272" s="149"/>
      <c r="AF272" s="149"/>
      <c r="AG272" s="149" t="s">
        <v>201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2" x14ac:dyDescent="0.2">
      <c r="A273" s="156"/>
      <c r="B273" s="157"/>
      <c r="C273" s="185" t="s">
        <v>418</v>
      </c>
      <c r="D273" s="181"/>
      <c r="E273" s="182">
        <v>50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203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2" x14ac:dyDescent="0.2">
      <c r="A274" s="156"/>
      <c r="B274" s="157"/>
      <c r="C274" s="196"/>
      <c r="D274" s="197"/>
      <c r="E274" s="197"/>
      <c r="F274" s="197"/>
      <c r="G274" s="197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173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68">
        <v>52</v>
      </c>
      <c r="B275" s="169" t="s">
        <v>419</v>
      </c>
      <c r="C275" s="177" t="s">
        <v>420</v>
      </c>
      <c r="D275" s="170" t="s">
        <v>408</v>
      </c>
      <c r="E275" s="171">
        <v>20</v>
      </c>
      <c r="F275" s="172"/>
      <c r="G275" s="173">
        <f>ROUND(E275*F275,2)</f>
        <v>0</v>
      </c>
      <c r="H275" s="172">
        <v>0</v>
      </c>
      <c r="I275" s="173">
        <f>ROUND(E275*H275,2)</f>
        <v>0</v>
      </c>
      <c r="J275" s="172">
        <v>300</v>
      </c>
      <c r="K275" s="173">
        <f>ROUND(E275*J275,2)</f>
        <v>6000</v>
      </c>
      <c r="L275" s="173">
        <v>21</v>
      </c>
      <c r="M275" s="173">
        <f>G275*(1+L275/100)</f>
        <v>0</v>
      </c>
      <c r="N275" s="171">
        <v>0</v>
      </c>
      <c r="O275" s="171">
        <f>ROUND(E275*N275,2)</f>
        <v>0</v>
      </c>
      <c r="P275" s="171">
        <v>0</v>
      </c>
      <c r="Q275" s="171">
        <f>ROUND(E275*P275,2)</f>
        <v>0</v>
      </c>
      <c r="R275" s="173"/>
      <c r="S275" s="173" t="s">
        <v>185</v>
      </c>
      <c r="T275" s="174" t="s">
        <v>167</v>
      </c>
      <c r="U275" s="159">
        <v>0.42499999999999999</v>
      </c>
      <c r="V275" s="159">
        <f>ROUND(E275*U275,2)</f>
        <v>8.5</v>
      </c>
      <c r="W275" s="159"/>
      <c r="X275" s="159" t="s">
        <v>200</v>
      </c>
      <c r="Y275" s="159" t="s">
        <v>169</v>
      </c>
      <c r="Z275" s="149"/>
      <c r="AA275" s="149"/>
      <c r="AB275" s="149"/>
      <c r="AC275" s="149"/>
      <c r="AD275" s="149"/>
      <c r="AE275" s="149"/>
      <c r="AF275" s="149"/>
      <c r="AG275" s="149" t="s">
        <v>201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2" x14ac:dyDescent="0.2">
      <c r="A276" s="156"/>
      <c r="B276" s="157"/>
      <c r="C276" s="185" t="s">
        <v>421</v>
      </c>
      <c r="D276" s="181"/>
      <c r="E276" s="182">
        <v>20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203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2" x14ac:dyDescent="0.2">
      <c r="A277" s="156"/>
      <c r="B277" s="157"/>
      <c r="C277" s="196"/>
      <c r="D277" s="197"/>
      <c r="E277" s="197"/>
      <c r="F277" s="197"/>
      <c r="G277" s="197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173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68">
        <v>53</v>
      </c>
      <c r="B278" s="169" t="s">
        <v>422</v>
      </c>
      <c r="C278" s="177" t="s">
        <v>423</v>
      </c>
      <c r="D278" s="170" t="s">
        <v>244</v>
      </c>
      <c r="E278" s="171">
        <v>139</v>
      </c>
      <c r="F278" s="172"/>
      <c r="G278" s="173">
        <f>ROUND(E278*F278,2)</f>
        <v>0</v>
      </c>
      <c r="H278" s="172">
        <v>0</v>
      </c>
      <c r="I278" s="173">
        <f>ROUND(E278*H278,2)</f>
        <v>0</v>
      </c>
      <c r="J278" s="172">
        <v>146</v>
      </c>
      <c r="K278" s="173">
        <f>ROUND(E278*J278,2)</f>
        <v>20294</v>
      </c>
      <c r="L278" s="173">
        <v>21</v>
      </c>
      <c r="M278" s="173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3" t="s">
        <v>424</v>
      </c>
      <c r="S278" s="173" t="s">
        <v>166</v>
      </c>
      <c r="T278" s="174" t="s">
        <v>166</v>
      </c>
      <c r="U278" s="159">
        <v>0.27</v>
      </c>
      <c r="V278" s="159">
        <f>ROUND(E278*U278,2)</f>
        <v>37.53</v>
      </c>
      <c r="W278" s="159"/>
      <c r="X278" s="159" t="s">
        <v>200</v>
      </c>
      <c r="Y278" s="159" t="s">
        <v>169</v>
      </c>
      <c r="Z278" s="149"/>
      <c r="AA278" s="149"/>
      <c r="AB278" s="149"/>
      <c r="AC278" s="149"/>
      <c r="AD278" s="149"/>
      <c r="AE278" s="149"/>
      <c r="AF278" s="149"/>
      <c r="AG278" s="149" t="s">
        <v>201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2" x14ac:dyDescent="0.2">
      <c r="A279" s="156"/>
      <c r="B279" s="157"/>
      <c r="C279" s="185" t="s">
        <v>425</v>
      </c>
      <c r="D279" s="181"/>
      <c r="E279" s="182">
        <v>27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203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85" t="s">
        <v>426</v>
      </c>
      <c r="D280" s="181"/>
      <c r="E280" s="182">
        <v>6</v>
      </c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9"/>
      <c r="AA280" s="149"/>
      <c r="AB280" s="149"/>
      <c r="AC280" s="149"/>
      <c r="AD280" s="149"/>
      <c r="AE280" s="149"/>
      <c r="AF280" s="149"/>
      <c r="AG280" s="149" t="s">
        <v>203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85" t="s">
        <v>427</v>
      </c>
      <c r="D281" s="181"/>
      <c r="E281" s="182">
        <v>4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203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85" t="s">
        <v>428</v>
      </c>
      <c r="D282" s="181"/>
      <c r="E282" s="182">
        <v>102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203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2" x14ac:dyDescent="0.2">
      <c r="A283" s="156"/>
      <c r="B283" s="157"/>
      <c r="C283" s="196"/>
      <c r="D283" s="197"/>
      <c r="E283" s="197"/>
      <c r="F283" s="197"/>
      <c r="G283" s="197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173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t="22.5" outlineLevel="1" x14ac:dyDescent="0.2">
      <c r="A284" s="168">
        <v>54</v>
      </c>
      <c r="B284" s="169" t="s">
        <v>429</v>
      </c>
      <c r="C284" s="177" t="s">
        <v>430</v>
      </c>
      <c r="D284" s="170" t="s">
        <v>244</v>
      </c>
      <c r="E284" s="171">
        <v>3</v>
      </c>
      <c r="F284" s="172"/>
      <c r="G284" s="173">
        <f>ROUND(E284*F284,2)</f>
        <v>0</v>
      </c>
      <c r="H284" s="172">
        <v>0</v>
      </c>
      <c r="I284" s="173">
        <f>ROUND(E284*H284,2)</f>
        <v>0</v>
      </c>
      <c r="J284" s="172">
        <v>37.9</v>
      </c>
      <c r="K284" s="173">
        <f>ROUND(E284*J284,2)</f>
        <v>113.7</v>
      </c>
      <c r="L284" s="173">
        <v>21</v>
      </c>
      <c r="M284" s="173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3" t="s">
        <v>124</v>
      </c>
      <c r="S284" s="173" t="s">
        <v>166</v>
      </c>
      <c r="T284" s="174" t="s">
        <v>166</v>
      </c>
      <c r="U284" s="159">
        <v>7.0000000000000007E-2</v>
      </c>
      <c r="V284" s="159">
        <f>ROUND(E284*U284,2)</f>
        <v>0.21</v>
      </c>
      <c r="W284" s="159"/>
      <c r="X284" s="159" t="s">
        <v>200</v>
      </c>
      <c r="Y284" s="159" t="s">
        <v>169</v>
      </c>
      <c r="Z284" s="149"/>
      <c r="AA284" s="149"/>
      <c r="AB284" s="149"/>
      <c r="AC284" s="149"/>
      <c r="AD284" s="149"/>
      <c r="AE284" s="149"/>
      <c r="AF284" s="149"/>
      <c r="AG284" s="149" t="s">
        <v>201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2" x14ac:dyDescent="0.2">
      <c r="A285" s="156"/>
      <c r="B285" s="157"/>
      <c r="C285" s="200"/>
      <c r="D285" s="201"/>
      <c r="E285" s="201"/>
      <c r="F285" s="201"/>
      <c r="G285" s="201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173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2.5" outlineLevel="1" x14ac:dyDescent="0.2">
      <c r="A286" s="168">
        <v>55</v>
      </c>
      <c r="B286" s="169" t="s">
        <v>431</v>
      </c>
      <c r="C286" s="177" t="s">
        <v>432</v>
      </c>
      <c r="D286" s="170" t="s">
        <v>244</v>
      </c>
      <c r="E286" s="171">
        <v>3</v>
      </c>
      <c r="F286" s="172"/>
      <c r="G286" s="173">
        <f>ROUND(E286*F286,2)</f>
        <v>0</v>
      </c>
      <c r="H286" s="172">
        <v>0</v>
      </c>
      <c r="I286" s="173">
        <f>ROUND(E286*H286,2)</f>
        <v>0</v>
      </c>
      <c r="J286" s="172">
        <v>81.2</v>
      </c>
      <c r="K286" s="173">
        <f>ROUND(E286*J286,2)</f>
        <v>243.6</v>
      </c>
      <c r="L286" s="173">
        <v>21</v>
      </c>
      <c r="M286" s="173">
        <f>G286*(1+L286/100)</f>
        <v>0</v>
      </c>
      <c r="N286" s="171">
        <v>0</v>
      </c>
      <c r="O286" s="171">
        <f>ROUND(E286*N286,2)</f>
        <v>0</v>
      </c>
      <c r="P286" s="171">
        <v>0</v>
      </c>
      <c r="Q286" s="171">
        <f>ROUND(E286*P286,2)</f>
        <v>0</v>
      </c>
      <c r="R286" s="173" t="s">
        <v>124</v>
      </c>
      <c r="S286" s="173" t="s">
        <v>166</v>
      </c>
      <c r="T286" s="174" t="s">
        <v>166</v>
      </c>
      <c r="U286" s="159">
        <v>0.15</v>
      </c>
      <c r="V286" s="159">
        <f>ROUND(E286*U286,2)</f>
        <v>0.45</v>
      </c>
      <c r="W286" s="159"/>
      <c r="X286" s="159" t="s">
        <v>200</v>
      </c>
      <c r="Y286" s="159" t="s">
        <v>169</v>
      </c>
      <c r="Z286" s="149"/>
      <c r="AA286" s="149"/>
      <c r="AB286" s="149"/>
      <c r="AC286" s="149"/>
      <c r="AD286" s="149"/>
      <c r="AE286" s="149"/>
      <c r="AF286" s="149"/>
      <c r="AG286" s="149" t="s">
        <v>201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2" x14ac:dyDescent="0.2">
      <c r="A287" s="156"/>
      <c r="B287" s="157"/>
      <c r="C287" s="200"/>
      <c r="D287" s="201"/>
      <c r="E287" s="201"/>
      <c r="F287" s="201"/>
      <c r="G287" s="201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9"/>
      <c r="AA287" s="149"/>
      <c r="AB287" s="149"/>
      <c r="AC287" s="149"/>
      <c r="AD287" s="149"/>
      <c r="AE287" s="149"/>
      <c r="AF287" s="149"/>
      <c r="AG287" s="149" t="s">
        <v>173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x14ac:dyDescent="0.2">
      <c r="A288" s="161" t="s">
        <v>161</v>
      </c>
      <c r="B288" s="162" t="s">
        <v>126</v>
      </c>
      <c r="C288" s="176" t="s">
        <v>127</v>
      </c>
      <c r="D288" s="163"/>
      <c r="E288" s="164"/>
      <c r="F288" s="165"/>
      <c r="G288" s="165">
        <f>SUMIF(AG289:AG308,"&lt;&gt;NOR",G289:G308)</f>
        <v>0</v>
      </c>
      <c r="H288" s="165"/>
      <c r="I288" s="165">
        <f>SUM(I289:I308)</f>
        <v>12.75</v>
      </c>
      <c r="J288" s="165"/>
      <c r="K288" s="165">
        <f>SUM(K289:K308)</f>
        <v>16312.89</v>
      </c>
      <c r="L288" s="165"/>
      <c r="M288" s="165">
        <f>SUM(M289:M308)</f>
        <v>0</v>
      </c>
      <c r="N288" s="164"/>
      <c r="O288" s="164">
        <f>SUM(O289:O308)</f>
        <v>0</v>
      </c>
      <c r="P288" s="164"/>
      <c r="Q288" s="164">
        <f>SUM(Q289:Q308)</f>
        <v>0</v>
      </c>
      <c r="R288" s="165"/>
      <c r="S288" s="165"/>
      <c r="T288" s="166"/>
      <c r="U288" s="160"/>
      <c r="V288" s="160">
        <f>SUM(V289:V308)</f>
        <v>23.06</v>
      </c>
      <c r="W288" s="160"/>
      <c r="X288" s="160"/>
      <c r="Y288" s="160"/>
      <c r="AG288" t="s">
        <v>162</v>
      </c>
    </row>
    <row r="289" spans="1:60" outlineLevel="1" x14ac:dyDescent="0.2">
      <c r="A289" s="168">
        <v>56</v>
      </c>
      <c r="B289" s="169" t="s">
        <v>433</v>
      </c>
      <c r="C289" s="177" t="s">
        <v>434</v>
      </c>
      <c r="D289" s="170" t="s">
        <v>238</v>
      </c>
      <c r="E289" s="171">
        <v>3.3216000000000001</v>
      </c>
      <c r="F289" s="172"/>
      <c r="G289" s="173">
        <f>ROUND(E289*F289,2)</f>
        <v>0</v>
      </c>
      <c r="H289" s="172">
        <v>3.84</v>
      </c>
      <c r="I289" s="173">
        <f>ROUND(E289*H289,2)</f>
        <v>12.75</v>
      </c>
      <c r="J289" s="172">
        <v>380.66</v>
      </c>
      <c r="K289" s="173">
        <f>ROUND(E289*J289,2)</f>
        <v>1264.4000000000001</v>
      </c>
      <c r="L289" s="173">
        <v>21</v>
      </c>
      <c r="M289" s="173">
        <f>G289*(1+L289/100)</f>
        <v>0</v>
      </c>
      <c r="N289" s="171">
        <v>0</v>
      </c>
      <c r="O289" s="171">
        <f>ROUND(E289*N289,2)</f>
        <v>0</v>
      </c>
      <c r="P289" s="171">
        <v>0</v>
      </c>
      <c r="Q289" s="171">
        <f>ROUND(E289*P289,2)</f>
        <v>0</v>
      </c>
      <c r="R289" s="173" t="s">
        <v>435</v>
      </c>
      <c r="S289" s="173" t="s">
        <v>166</v>
      </c>
      <c r="T289" s="174" t="s">
        <v>166</v>
      </c>
      <c r="U289" s="159">
        <v>4.2000000000000003E-2</v>
      </c>
      <c r="V289" s="159">
        <f>ROUND(E289*U289,2)</f>
        <v>0.14000000000000001</v>
      </c>
      <c r="W289" s="159"/>
      <c r="X289" s="159" t="s">
        <v>200</v>
      </c>
      <c r="Y289" s="159" t="s">
        <v>169</v>
      </c>
      <c r="Z289" s="149"/>
      <c r="AA289" s="149"/>
      <c r="AB289" s="149"/>
      <c r="AC289" s="149"/>
      <c r="AD289" s="149"/>
      <c r="AE289" s="149"/>
      <c r="AF289" s="149"/>
      <c r="AG289" s="149" t="s">
        <v>436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2" x14ac:dyDescent="0.2">
      <c r="A290" s="156"/>
      <c r="B290" s="157"/>
      <c r="C290" s="202" t="s">
        <v>437</v>
      </c>
      <c r="D290" s="203"/>
      <c r="E290" s="203"/>
      <c r="F290" s="203"/>
      <c r="G290" s="203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209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2" x14ac:dyDescent="0.2">
      <c r="A291" s="156"/>
      <c r="B291" s="157"/>
      <c r="C291" s="196"/>
      <c r="D291" s="197"/>
      <c r="E291" s="197"/>
      <c r="F291" s="197"/>
      <c r="G291" s="197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173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68">
        <v>57</v>
      </c>
      <c r="B292" s="169" t="s">
        <v>438</v>
      </c>
      <c r="C292" s="177" t="s">
        <v>439</v>
      </c>
      <c r="D292" s="170" t="s">
        <v>238</v>
      </c>
      <c r="E292" s="171">
        <v>3.3216000000000001</v>
      </c>
      <c r="F292" s="172"/>
      <c r="G292" s="173">
        <f>ROUND(E292*F292,2)</f>
        <v>0</v>
      </c>
      <c r="H292" s="172">
        <v>0</v>
      </c>
      <c r="I292" s="173">
        <f>ROUND(E292*H292,2)</f>
        <v>0</v>
      </c>
      <c r="J292" s="172">
        <v>216</v>
      </c>
      <c r="K292" s="173">
        <f>ROUND(E292*J292,2)</f>
        <v>717.47</v>
      </c>
      <c r="L292" s="173">
        <v>21</v>
      </c>
      <c r="M292" s="173">
        <f>G292*(1+L292/100)</f>
        <v>0</v>
      </c>
      <c r="N292" s="171">
        <v>0</v>
      </c>
      <c r="O292" s="171">
        <f>ROUND(E292*N292,2)</f>
        <v>0</v>
      </c>
      <c r="P292" s="171">
        <v>0</v>
      </c>
      <c r="Q292" s="171">
        <f>ROUND(E292*P292,2)</f>
        <v>0</v>
      </c>
      <c r="R292" s="173" t="s">
        <v>231</v>
      </c>
      <c r="S292" s="173" t="s">
        <v>166</v>
      </c>
      <c r="T292" s="174" t="s">
        <v>166</v>
      </c>
      <c r="U292" s="159">
        <v>0.55000000000000004</v>
      </c>
      <c r="V292" s="159">
        <f>ROUND(E292*U292,2)</f>
        <v>1.83</v>
      </c>
      <c r="W292" s="159"/>
      <c r="X292" s="159" t="s">
        <v>200</v>
      </c>
      <c r="Y292" s="159" t="s">
        <v>169</v>
      </c>
      <c r="Z292" s="149"/>
      <c r="AA292" s="149"/>
      <c r="AB292" s="149"/>
      <c r="AC292" s="149"/>
      <c r="AD292" s="149"/>
      <c r="AE292" s="149"/>
      <c r="AF292" s="149"/>
      <c r="AG292" s="149" t="s">
        <v>436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2" x14ac:dyDescent="0.2">
      <c r="A293" s="156"/>
      <c r="B293" s="157"/>
      <c r="C293" s="200"/>
      <c r="D293" s="201"/>
      <c r="E293" s="201"/>
      <c r="F293" s="201"/>
      <c r="G293" s="201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9"/>
      <c r="AA293" s="149"/>
      <c r="AB293" s="149"/>
      <c r="AC293" s="149"/>
      <c r="AD293" s="149"/>
      <c r="AE293" s="149"/>
      <c r="AF293" s="149"/>
      <c r="AG293" s="149" t="s">
        <v>173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68">
        <v>58</v>
      </c>
      <c r="B294" s="169" t="s">
        <v>440</v>
      </c>
      <c r="C294" s="177" t="s">
        <v>441</v>
      </c>
      <c r="D294" s="170" t="s">
        <v>238</v>
      </c>
      <c r="E294" s="171">
        <v>13.2864</v>
      </c>
      <c r="F294" s="172"/>
      <c r="G294" s="173">
        <f>ROUND(E294*F294,2)</f>
        <v>0</v>
      </c>
      <c r="H294" s="172">
        <v>0</v>
      </c>
      <c r="I294" s="173">
        <f>ROUND(E294*H294,2)</f>
        <v>0</v>
      </c>
      <c r="J294" s="172">
        <v>25</v>
      </c>
      <c r="K294" s="173">
        <f>ROUND(E294*J294,2)</f>
        <v>332.16</v>
      </c>
      <c r="L294" s="173">
        <v>21</v>
      </c>
      <c r="M294" s="173">
        <f>G294*(1+L294/100)</f>
        <v>0</v>
      </c>
      <c r="N294" s="171">
        <v>0</v>
      </c>
      <c r="O294" s="171">
        <f>ROUND(E294*N294,2)</f>
        <v>0</v>
      </c>
      <c r="P294" s="171">
        <v>0</v>
      </c>
      <c r="Q294" s="171">
        <f>ROUND(E294*P294,2)</f>
        <v>0</v>
      </c>
      <c r="R294" s="173" t="s">
        <v>231</v>
      </c>
      <c r="S294" s="173" t="s">
        <v>166</v>
      </c>
      <c r="T294" s="174" t="s">
        <v>166</v>
      </c>
      <c r="U294" s="159">
        <v>0</v>
      </c>
      <c r="V294" s="159">
        <f>ROUND(E294*U294,2)</f>
        <v>0</v>
      </c>
      <c r="W294" s="159"/>
      <c r="X294" s="159" t="s">
        <v>200</v>
      </c>
      <c r="Y294" s="159" t="s">
        <v>169</v>
      </c>
      <c r="Z294" s="149"/>
      <c r="AA294" s="149"/>
      <c r="AB294" s="149"/>
      <c r="AC294" s="149"/>
      <c r="AD294" s="149"/>
      <c r="AE294" s="149"/>
      <c r="AF294" s="149"/>
      <c r="AG294" s="149" t="s">
        <v>436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2" x14ac:dyDescent="0.2">
      <c r="A295" s="156"/>
      <c r="B295" s="157"/>
      <c r="C295" s="200"/>
      <c r="D295" s="201"/>
      <c r="E295" s="201"/>
      <c r="F295" s="201"/>
      <c r="G295" s="201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9"/>
      <c r="AA295" s="149"/>
      <c r="AB295" s="149"/>
      <c r="AC295" s="149"/>
      <c r="AD295" s="149"/>
      <c r="AE295" s="149"/>
      <c r="AF295" s="149"/>
      <c r="AG295" s="149" t="s">
        <v>173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68">
        <v>59</v>
      </c>
      <c r="B296" s="169" t="s">
        <v>442</v>
      </c>
      <c r="C296" s="177" t="s">
        <v>443</v>
      </c>
      <c r="D296" s="170" t="s">
        <v>238</v>
      </c>
      <c r="E296" s="171">
        <v>19.929600000000001</v>
      </c>
      <c r="F296" s="172"/>
      <c r="G296" s="173">
        <f>ROUND(E296*F296,2)</f>
        <v>0</v>
      </c>
      <c r="H296" s="172">
        <v>0</v>
      </c>
      <c r="I296" s="173">
        <f>ROUND(E296*H296,2)</f>
        <v>0</v>
      </c>
      <c r="J296" s="172">
        <v>369.5</v>
      </c>
      <c r="K296" s="173">
        <f>ROUND(E296*J296,2)</f>
        <v>7363.99</v>
      </c>
      <c r="L296" s="173">
        <v>21</v>
      </c>
      <c r="M296" s="173">
        <f>G296*(1+L296/100)</f>
        <v>0</v>
      </c>
      <c r="N296" s="171">
        <v>0</v>
      </c>
      <c r="O296" s="171">
        <f>ROUND(E296*N296,2)</f>
        <v>0</v>
      </c>
      <c r="P296" s="171">
        <v>0</v>
      </c>
      <c r="Q296" s="171">
        <f>ROUND(E296*P296,2)</f>
        <v>0</v>
      </c>
      <c r="R296" s="173" t="s">
        <v>231</v>
      </c>
      <c r="S296" s="173" t="s">
        <v>166</v>
      </c>
      <c r="T296" s="174" t="s">
        <v>166</v>
      </c>
      <c r="U296" s="159">
        <v>0.94199999999999995</v>
      </c>
      <c r="V296" s="159">
        <f>ROUND(E296*U296,2)</f>
        <v>18.77</v>
      </c>
      <c r="W296" s="159"/>
      <c r="X296" s="159" t="s">
        <v>200</v>
      </c>
      <c r="Y296" s="159" t="s">
        <v>169</v>
      </c>
      <c r="Z296" s="149"/>
      <c r="AA296" s="149"/>
      <c r="AB296" s="149"/>
      <c r="AC296" s="149"/>
      <c r="AD296" s="149"/>
      <c r="AE296" s="149"/>
      <c r="AF296" s="149"/>
      <c r="AG296" s="149" t="s">
        <v>436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2" x14ac:dyDescent="0.2">
      <c r="A297" s="156"/>
      <c r="B297" s="157"/>
      <c r="C297" s="200"/>
      <c r="D297" s="201"/>
      <c r="E297" s="201"/>
      <c r="F297" s="201"/>
      <c r="G297" s="201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59"/>
      <c r="Z297" s="149"/>
      <c r="AA297" s="149"/>
      <c r="AB297" s="149"/>
      <c r="AC297" s="149"/>
      <c r="AD297" s="149"/>
      <c r="AE297" s="149"/>
      <c r="AF297" s="149"/>
      <c r="AG297" s="149" t="s">
        <v>173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t="22.5" outlineLevel="1" x14ac:dyDescent="0.2">
      <c r="A298" s="168">
        <v>60</v>
      </c>
      <c r="B298" s="169" t="s">
        <v>444</v>
      </c>
      <c r="C298" s="177" t="s">
        <v>445</v>
      </c>
      <c r="D298" s="170" t="s">
        <v>238</v>
      </c>
      <c r="E298" s="171">
        <v>13.2864</v>
      </c>
      <c r="F298" s="172"/>
      <c r="G298" s="173">
        <f>ROUND(E298*F298,2)</f>
        <v>0</v>
      </c>
      <c r="H298" s="172">
        <v>0</v>
      </c>
      <c r="I298" s="173">
        <f>ROUND(E298*H298,2)</f>
        <v>0</v>
      </c>
      <c r="J298" s="172">
        <v>41.2</v>
      </c>
      <c r="K298" s="173">
        <f>ROUND(E298*J298,2)</f>
        <v>547.4</v>
      </c>
      <c r="L298" s="173">
        <v>21</v>
      </c>
      <c r="M298" s="173">
        <f>G298*(1+L298/100)</f>
        <v>0</v>
      </c>
      <c r="N298" s="171">
        <v>0</v>
      </c>
      <c r="O298" s="171">
        <f>ROUND(E298*N298,2)</f>
        <v>0</v>
      </c>
      <c r="P298" s="171">
        <v>0</v>
      </c>
      <c r="Q298" s="171">
        <f>ROUND(E298*P298,2)</f>
        <v>0</v>
      </c>
      <c r="R298" s="173" t="s">
        <v>231</v>
      </c>
      <c r="S298" s="173" t="s">
        <v>166</v>
      </c>
      <c r="T298" s="174" t="s">
        <v>166</v>
      </c>
      <c r="U298" s="159">
        <v>0.105</v>
      </c>
      <c r="V298" s="159">
        <f>ROUND(E298*U298,2)</f>
        <v>1.4</v>
      </c>
      <c r="W298" s="159"/>
      <c r="X298" s="159" t="s">
        <v>200</v>
      </c>
      <c r="Y298" s="159" t="s">
        <v>169</v>
      </c>
      <c r="Z298" s="149"/>
      <c r="AA298" s="149"/>
      <c r="AB298" s="149"/>
      <c r="AC298" s="149"/>
      <c r="AD298" s="149"/>
      <c r="AE298" s="149"/>
      <c r="AF298" s="149"/>
      <c r="AG298" s="149" t="s">
        <v>436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2" x14ac:dyDescent="0.2">
      <c r="A299" s="156"/>
      <c r="B299" s="157"/>
      <c r="C299" s="200"/>
      <c r="D299" s="201"/>
      <c r="E299" s="201"/>
      <c r="F299" s="201"/>
      <c r="G299" s="201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173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ht="22.5" outlineLevel="1" x14ac:dyDescent="0.2">
      <c r="A300" s="168">
        <v>61</v>
      </c>
      <c r="B300" s="169" t="s">
        <v>446</v>
      </c>
      <c r="C300" s="177" t="s">
        <v>447</v>
      </c>
      <c r="D300" s="170" t="s">
        <v>238</v>
      </c>
      <c r="E300" s="171">
        <v>3.3216000000000001</v>
      </c>
      <c r="F300" s="172"/>
      <c r="G300" s="173">
        <f>ROUND(E300*F300,2)</f>
        <v>0</v>
      </c>
      <c r="H300" s="172">
        <v>0</v>
      </c>
      <c r="I300" s="173">
        <f>ROUND(E300*H300,2)</f>
        <v>0</v>
      </c>
      <c r="J300" s="172">
        <v>199</v>
      </c>
      <c r="K300" s="173">
        <f>ROUND(E300*J300,2)</f>
        <v>661</v>
      </c>
      <c r="L300" s="173">
        <v>21</v>
      </c>
      <c r="M300" s="173">
        <f>G300*(1+L300/100)</f>
        <v>0</v>
      </c>
      <c r="N300" s="171">
        <v>0</v>
      </c>
      <c r="O300" s="171">
        <f>ROUND(E300*N300,2)</f>
        <v>0</v>
      </c>
      <c r="P300" s="171">
        <v>0</v>
      </c>
      <c r="Q300" s="171">
        <f>ROUND(E300*P300,2)</f>
        <v>0</v>
      </c>
      <c r="R300" s="173" t="s">
        <v>448</v>
      </c>
      <c r="S300" s="173" t="s">
        <v>166</v>
      </c>
      <c r="T300" s="174" t="s">
        <v>166</v>
      </c>
      <c r="U300" s="159">
        <v>0.27700000000000002</v>
      </c>
      <c r="V300" s="159">
        <f>ROUND(E300*U300,2)</f>
        <v>0.92</v>
      </c>
      <c r="W300" s="159"/>
      <c r="X300" s="159" t="s">
        <v>200</v>
      </c>
      <c r="Y300" s="159" t="s">
        <v>169</v>
      </c>
      <c r="Z300" s="149"/>
      <c r="AA300" s="149"/>
      <c r="AB300" s="149"/>
      <c r="AC300" s="149"/>
      <c r="AD300" s="149"/>
      <c r="AE300" s="149"/>
      <c r="AF300" s="149"/>
      <c r="AG300" s="149" t="s">
        <v>436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2" x14ac:dyDescent="0.2">
      <c r="A301" s="156"/>
      <c r="B301" s="157"/>
      <c r="C301" s="202" t="s">
        <v>449</v>
      </c>
      <c r="D301" s="203"/>
      <c r="E301" s="203"/>
      <c r="F301" s="203"/>
      <c r="G301" s="203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209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2" x14ac:dyDescent="0.2">
      <c r="A302" s="156"/>
      <c r="B302" s="157"/>
      <c r="C302" s="204" t="s">
        <v>450</v>
      </c>
      <c r="D302" s="205"/>
      <c r="E302" s="205"/>
      <c r="F302" s="205"/>
      <c r="G302" s="205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172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204" t="s">
        <v>451</v>
      </c>
      <c r="D303" s="205"/>
      <c r="E303" s="205"/>
      <c r="F303" s="205"/>
      <c r="G303" s="205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172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ht="22.5" outlineLevel="3" x14ac:dyDescent="0.2">
      <c r="A304" s="156"/>
      <c r="B304" s="157"/>
      <c r="C304" s="204" t="s">
        <v>452</v>
      </c>
      <c r="D304" s="205"/>
      <c r="E304" s="205"/>
      <c r="F304" s="205"/>
      <c r="G304" s="205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172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75" t="str">
        <f>C304</f>
        <v>- při vodorovné dopravě po vodě : vyložení na hromady na suchu nebo na přeložení na dopravní prostředek na suchu do 15 m vodorovně a současně do 4 m svisle,</v>
      </c>
      <c r="BB304" s="149"/>
      <c r="BC304" s="149"/>
      <c r="BD304" s="149"/>
      <c r="BE304" s="149"/>
      <c r="BF304" s="149"/>
      <c r="BG304" s="149"/>
      <c r="BH304" s="149"/>
    </row>
    <row r="305" spans="1:60" outlineLevel="3" x14ac:dyDescent="0.2">
      <c r="A305" s="156"/>
      <c r="B305" s="157"/>
      <c r="C305" s="204" t="s">
        <v>453</v>
      </c>
      <c r="D305" s="205"/>
      <c r="E305" s="205"/>
      <c r="F305" s="205"/>
      <c r="G305" s="205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172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196"/>
      <c r="D306" s="197"/>
      <c r="E306" s="197"/>
      <c r="F306" s="197"/>
      <c r="G306" s="197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173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68">
        <v>62</v>
      </c>
      <c r="B307" s="169" t="s">
        <v>454</v>
      </c>
      <c r="C307" s="177" t="s">
        <v>455</v>
      </c>
      <c r="D307" s="170" t="s">
        <v>238</v>
      </c>
      <c r="E307" s="171">
        <v>18.08822</v>
      </c>
      <c r="F307" s="172"/>
      <c r="G307" s="173">
        <f>ROUND(E307*F307,2)</f>
        <v>0</v>
      </c>
      <c r="H307" s="172">
        <v>0</v>
      </c>
      <c r="I307" s="173">
        <f>ROUND(E307*H307,2)</f>
        <v>0</v>
      </c>
      <c r="J307" s="172">
        <v>300</v>
      </c>
      <c r="K307" s="173">
        <f>ROUND(E307*J307,2)</f>
        <v>5426.47</v>
      </c>
      <c r="L307" s="173">
        <v>21</v>
      </c>
      <c r="M307" s="173">
        <f>G307*(1+L307/100)</f>
        <v>0</v>
      </c>
      <c r="N307" s="171">
        <v>0</v>
      </c>
      <c r="O307" s="171">
        <f>ROUND(E307*N307,2)</f>
        <v>0</v>
      </c>
      <c r="P307" s="171">
        <v>0</v>
      </c>
      <c r="Q307" s="171">
        <f>ROUND(E307*P307,2)</f>
        <v>0</v>
      </c>
      <c r="R307" s="173" t="s">
        <v>231</v>
      </c>
      <c r="S307" s="173" t="s">
        <v>456</v>
      </c>
      <c r="T307" s="174" t="s">
        <v>456</v>
      </c>
      <c r="U307" s="159">
        <v>0</v>
      </c>
      <c r="V307" s="159">
        <f>ROUND(E307*U307,2)</f>
        <v>0</v>
      </c>
      <c r="W307" s="159"/>
      <c r="X307" s="159" t="s">
        <v>200</v>
      </c>
      <c r="Y307" s="159" t="s">
        <v>169</v>
      </c>
      <c r="Z307" s="149"/>
      <c r="AA307" s="149"/>
      <c r="AB307" s="149"/>
      <c r="AC307" s="149"/>
      <c r="AD307" s="149"/>
      <c r="AE307" s="149"/>
      <c r="AF307" s="149"/>
      <c r="AG307" s="149" t="s">
        <v>436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2" x14ac:dyDescent="0.2">
      <c r="A308" s="156"/>
      <c r="B308" s="157"/>
      <c r="C308" s="200"/>
      <c r="D308" s="201"/>
      <c r="E308" s="201"/>
      <c r="F308" s="201"/>
      <c r="G308" s="201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59"/>
      <c r="Z308" s="149"/>
      <c r="AA308" s="149"/>
      <c r="AB308" s="149"/>
      <c r="AC308" s="149"/>
      <c r="AD308" s="149"/>
      <c r="AE308" s="149"/>
      <c r="AF308" s="149"/>
      <c r="AG308" s="149" t="s">
        <v>173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x14ac:dyDescent="0.2">
      <c r="A309" s="161" t="s">
        <v>161</v>
      </c>
      <c r="B309" s="162" t="s">
        <v>90</v>
      </c>
      <c r="C309" s="176" t="s">
        <v>91</v>
      </c>
      <c r="D309" s="163"/>
      <c r="E309" s="164"/>
      <c r="F309" s="165"/>
      <c r="G309" s="165">
        <f>SUMIF(AG310:AG320,"&lt;&gt;NOR",G310:G320)</f>
        <v>0</v>
      </c>
      <c r="H309" s="165"/>
      <c r="I309" s="165">
        <f>SUM(I310:I320)</f>
        <v>0</v>
      </c>
      <c r="J309" s="165"/>
      <c r="K309" s="165">
        <f>SUM(K310:K320)</f>
        <v>1017760</v>
      </c>
      <c r="L309" s="165"/>
      <c r="M309" s="165">
        <f>SUM(M310:M320)</f>
        <v>0</v>
      </c>
      <c r="N309" s="164"/>
      <c r="O309" s="164">
        <f>SUM(O310:O320)</f>
        <v>0</v>
      </c>
      <c r="P309" s="164"/>
      <c r="Q309" s="164">
        <f>SUM(Q310:Q320)</f>
        <v>0</v>
      </c>
      <c r="R309" s="165"/>
      <c r="S309" s="165"/>
      <c r="T309" s="166"/>
      <c r="U309" s="160"/>
      <c r="V309" s="160">
        <f>SUM(V310:V320)</f>
        <v>0</v>
      </c>
      <c r="W309" s="160"/>
      <c r="X309" s="160"/>
      <c r="Y309" s="160"/>
      <c r="AG309" t="s">
        <v>162</v>
      </c>
    </row>
    <row r="310" spans="1:60" outlineLevel="1" x14ac:dyDescent="0.2">
      <c r="A310" s="168">
        <v>63</v>
      </c>
      <c r="B310" s="169" t="s">
        <v>457</v>
      </c>
      <c r="C310" s="177" t="s">
        <v>458</v>
      </c>
      <c r="D310" s="170" t="s">
        <v>198</v>
      </c>
      <c r="E310" s="171">
        <v>140</v>
      </c>
      <c r="F310" s="172"/>
      <c r="G310" s="173">
        <f>ROUND(E310*F310,2)</f>
        <v>0</v>
      </c>
      <c r="H310" s="172">
        <v>0</v>
      </c>
      <c r="I310" s="173">
        <f>ROUND(E310*H310,2)</f>
        <v>0</v>
      </c>
      <c r="J310" s="172">
        <v>3300</v>
      </c>
      <c r="K310" s="173">
        <f>ROUND(E310*J310,2)</f>
        <v>462000</v>
      </c>
      <c r="L310" s="173">
        <v>21</v>
      </c>
      <c r="M310" s="173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3"/>
      <c r="S310" s="173" t="s">
        <v>185</v>
      </c>
      <c r="T310" s="174" t="s">
        <v>167</v>
      </c>
      <c r="U310" s="159">
        <v>0</v>
      </c>
      <c r="V310" s="159">
        <f>ROUND(E310*U310,2)</f>
        <v>0</v>
      </c>
      <c r="W310" s="159"/>
      <c r="X310" s="159" t="s">
        <v>200</v>
      </c>
      <c r="Y310" s="159" t="s">
        <v>169</v>
      </c>
      <c r="Z310" s="149"/>
      <c r="AA310" s="149"/>
      <c r="AB310" s="149"/>
      <c r="AC310" s="149"/>
      <c r="AD310" s="149"/>
      <c r="AE310" s="149"/>
      <c r="AF310" s="149"/>
      <c r="AG310" s="149" t="s">
        <v>201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2" x14ac:dyDescent="0.2">
      <c r="A311" s="156"/>
      <c r="B311" s="157"/>
      <c r="C311" s="185" t="s">
        <v>459</v>
      </c>
      <c r="D311" s="181"/>
      <c r="E311" s="182">
        <v>140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203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2" x14ac:dyDescent="0.2">
      <c r="A312" s="156"/>
      <c r="B312" s="157"/>
      <c r="C312" s="196"/>
      <c r="D312" s="197"/>
      <c r="E312" s="197"/>
      <c r="F312" s="197"/>
      <c r="G312" s="197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9"/>
      <c r="AA312" s="149"/>
      <c r="AB312" s="149"/>
      <c r="AC312" s="149"/>
      <c r="AD312" s="149"/>
      <c r="AE312" s="149"/>
      <c r="AF312" s="149"/>
      <c r="AG312" s="149" t="s">
        <v>173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68">
        <v>64</v>
      </c>
      <c r="B313" s="169" t="s">
        <v>460</v>
      </c>
      <c r="C313" s="177" t="s">
        <v>461</v>
      </c>
      <c r="D313" s="170" t="s">
        <v>198</v>
      </c>
      <c r="E313" s="171">
        <v>172.88</v>
      </c>
      <c r="F313" s="172"/>
      <c r="G313" s="173">
        <f>ROUND(E313*F313,2)</f>
        <v>0</v>
      </c>
      <c r="H313" s="172">
        <v>0</v>
      </c>
      <c r="I313" s="173">
        <f>ROUND(E313*H313,2)</f>
        <v>0</v>
      </c>
      <c r="J313" s="172">
        <v>2000</v>
      </c>
      <c r="K313" s="173">
        <f>ROUND(E313*J313,2)</f>
        <v>345760</v>
      </c>
      <c r="L313" s="173">
        <v>21</v>
      </c>
      <c r="M313" s="173">
        <f>G313*(1+L313/100)</f>
        <v>0</v>
      </c>
      <c r="N313" s="171">
        <v>0</v>
      </c>
      <c r="O313" s="171">
        <f>ROUND(E313*N313,2)</f>
        <v>0</v>
      </c>
      <c r="P313" s="171">
        <v>0</v>
      </c>
      <c r="Q313" s="171">
        <f>ROUND(E313*P313,2)</f>
        <v>0</v>
      </c>
      <c r="R313" s="173"/>
      <c r="S313" s="173" t="s">
        <v>185</v>
      </c>
      <c r="T313" s="174" t="s">
        <v>167</v>
      </c>
      <c r="U313" s="159">
        <v>0</v>
      </c>
      <c r="V313" s="159">
        <f>ROUND(E313*U313,2)</f>
        <v>0</v>
      </c>
      <c r="W313" s="159"/>
      <c r="X313" s="159" t="s">
        <v>200</v>
      </c>
      <c r="Y313" s="159" t="s">
        <v>169</v>
      </c>
      <c r="Z313" s="149"/>
      <c r="AA313" s="149"/>
      <c r="AB313" s="149"/>
      <c r="AC313" s="149"/>
      <c r="AD313" s="149"/>
      <c r="AE313" s="149"/>
      <c r="AF313" s="149"/>
      <c r="AG313" s="149" t="s">
        <v>201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2" x14ac:dyDescent="0.2">
      <c r="A314" s="156"/>
      <c r="B314" s="157"/>
      <c r="C314" s="185" t="s">
        <v>217</v>
      </c>
      <c r="D314" s="181"/>
      <c r="E314" s="182">
        <v>86</v>
      </c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9"/>
      <c r="AA314" s="149"/>
      <c r="AB314" s="149"/>
      <c r="AC314" s="149"/>
      <c r="AD314" s="149"/>
      <c r="AE314" s="149"/>
      <c r="AF314" s="149"/>
      <c r="AG314" s="149" t="s">
        <v>203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3" x14ac:dyDescent="0.2">
      <c r="A315" s="156"/>
      <c r="B315" s="157"/>
      <c r="C315" s="185" t="s">
        <v>462</v>
      </c>
      <c r="D315" s="181"/>
      <c r="E315" s="182">
        <v>42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203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3" x14ac:dyDescent="0.2">
      <c r="A316" s="156"/>
      <c r="B316" s="157"/>
      <c r="C316" s="185" t="s">
        <v>463</v>
      </c>
      <c r="D316" s="181"/>
      <c r="E316" s="182">
        <v>44.88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9"/>
      <c r="AA316" s="149"/>
      <c r="AB316" s="149"/>
      <c r="AC316" s="149"/>
      <c r="AD316" s="149"/>
      <c r="AE316" s="149"/>
      <c r="AF316" s="149"/>
      <c r="AG316" s="149" t="s">
        <v>203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2" x14ac:dyDescent="0.2">
      <c r="A317" s="156"/>
      <c r="B317" s="157"/>
      <c r="C317" s="196"/>
      <c r="D317" s="197"/>
      <c r="E317" s="197"/>
      <c r="F317" s="197"/>
      <c r="G317" s="197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9"/>
      <c r="AA317" s="149"/>
      <c r="AB317" s="149"/>
      <c r="AC317" s="149"/>
      <c r="AD317" s="149"/>
      <c r="AE317" s="149"/>
      <c r="AF317" s="149"/>
      <c r="AG317" s="149" t="s">
        <v>173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68">
        <v>65</v>
      </c>
      <c r="B318" s="169" t="s">
        <v>464</v>
      </c>
      <c r="C318" s="177" t="s">
        <v>465</v>
      </c>
      <c r="D318" s="170" t="s">
        <v>198</v>
      </c>
      <c r="E318" s="171">
        <v>100</v>
      </c>
      <c r="F318" s="172"/>
      <c r="G318" s="173">
        <f>ROUND(E318*F318,2)</f>
        <v>0</v>
      </c>
      <c r="H318" s="172">
        <v>0</v>
      </c>
      <c r="I318" s="173">
        <f>ROUND(E318*H318,2)</f>
        <v>0</v>
      </c>
      <c r="J318" s="172">
        <v>2100</v>
      </c>
      <c r="K318" s="173">
        <f>ROUND(E318*J318,2)</f>
        <v>210000</v>
      </c>
      <c r="L318" s="173">
        <v>21</v>
      </c>
      <c r="M318" s="173">
        <f>G318*(1+L318/100)</f>
        <v>0</v>
      </c>
      <c r="N318" s="171">
        <v>0</v>
      </c>
      <c r="O318" s="171">
        <f>ROUND(E318*N318,2)</f>
        <v>0</v>
      </c>
      <c r="P318" s="171">
        <v>0</v>
      </c>
      <c r="Q318" s="171">
        <f>ROUND(E318*P318,2)</f>
        <v>0</v>
      </c>
      <c r="R318" s="173"/>
      <c r="S318" s="173" t="s">
        <v>185</v>
      </c>
      <c r="T318" s="174" t="s">
        <v>167</v>
      </c>
      <c r="U318" s="159">
        <v>0</v>
      </c>
      <c r="V318" s="159">
        <f>ROUND(E318*U318,2)</f>
        <v>0</v>
      </c>
      <c r="W318" s="159"/>
      <c r="X318" s="159" t="s">
        <v>200</v>
      </c>
      <c r="Y318" s="159" t="s">
        <v>169</v>
      </c>
      <c r="Z318" s="149"/>
      <c r="AA318" s="149"/>
      <c r="AB318" s="149"/>
      <c r="AC318" s="149"/>
      <c r="AD318" s="149"/>
      <c r="AE318" s="149"/>
      <c r="AF318" s="149"/>
      <c r="AG318" s="149" t="s">
        <v>201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2" x14ac:dyDescent="0.2">
      <c r="A319" s="156"/>
      <c r="B319" s="157"/>
      <c r="C319" s="185" t="s">
        <v>466</v>
      </c>
      <c r="D319" s="181"/>
      <c r="E319" s="182">
        <v>100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9"/>
      <c r="AA319" s="149"/>
      <c r="AB319" s="149"/>
      <c r="AC319" s="149"/>
      <c r="AD319" s="149"/>
      <c r="AE319" s="149"/>
      <c r="AF319" s="149"/>
      <c r="AG319" s="149" t="s">
        <v>203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2" x14ac:dyDescent="0.2">
      <c r="A320" s="156"/>
      <c r="B320" s="157"/>
      <c r="C320" s="196"/>
      <c r="D320" s="197"/>
      <c r="E320" s="197"/>
      <c r="F320" s="197"/>
      <c r="G320" s="197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173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x14ac:dyDescent="0.2">
      <c r="A321" s="161" t="s">
        <v>161</v>
      </c>
      <c r="B321" s="162" t="s">
        <v>96</v>
      </c>
      <c r="C321" s="176" t="s">
        <v>97</v>
      </c>
      <c r="D321" s="163"/>
      <c r="E321" s="164"/>
      <c r="F321" s="165"/>
      <c r="G321" s="165">
        <f>SUMIF(AG322:AG323,"&lt;&gt;NOR",G322:G323)</f>
        <v>0</v>
      </c>
      <c r="H321" s="165"/>
      <c r="I321" s="165">
        <f>SUM(I322:I323)</f>
        <v>5228.22</v>
      </c>
      <c r="J321" s="165"/>
      <c r="K321" s="165">
        <f>SUM(K322:K323)</f>
        <v>8567.6200000000008</v>
      </c>
      <c r="L321" s="165"/>
      <c r="M321" s="165">
        <f>SUM(M322:M323)</f>
        <v>0</v>
      </c>
      <c r="N321" s="164"/>
      <c r="O321" s="164">
        <f>SUM(O322:O323)</f>
        <v>0.12</v>
      </c>
      <c r="P321" s="164"/>
      <c r="Q321" s="164">
        <f>SUM(Q322:Q323)</f>
        <v>0</v>
      </c>
      <c r="R321" s="165"/>
      <c r="S321" s="165"/>
      <c r="T321" s="166"/>
      <c r="U321" s="160"/>
      <c r="V321" s="160">
        <f>SUM(V322:V323)</f>
        <v>17.95</v>
      </c>
      <c r="W321" s="160"/>
      <c r="X321" s="160"/>
      <c r="Y321" s="160"/>
      <c r="AG321" t="s">
        <v>162</v>
      </c>
    </row>
    <row r="322" spans="1:60" outlineLevel="1" x14ac:dyDescent="0.2">
      <c r="A322" s="168">
        <v>66</v>
      </c>
      <c r="B322" s="169" t="s">
        <v>467</v>
      </c>
      <c r="C322" s="177" t="s">
        <v>468</v>
      </c>
      <c r="D322" s="170" t="s">
        <v>198</v>
      </c>
      <c r="E322" s="171">
        <v>101.44</v>
      </c>
      <c r="F322" s="172"/>
      <c r="G322" s="173">
        <f>ROUND(E322*F322,2)</f>
        <v>0</v>
      </c>
      <c r="H322" s="172">
        <v>51.54</v>
      </c>
      <c r="I322" s="173">
        <f>ROUND(E322*H322,2)</f>
        <v>5228.22</v>
      </c>
      <c r="J322" s="172">
        <v>84.46</v>
      </c>
      <c r="K322" s="173">
        <f>ROUND(E322*J322,2)</f>
        <v>8567.6200000000008</v>
      </c>
      <c r="L322" s="173">
        <v>21</v>
      </c>
      <c r="M322" s="173">
        <f>G322*(1+L322/100)</f>
        <v>0</v>
      </c>
      <c r="N322" s="171">
        <v>1.2099999999999999E-3</v>
      </c>
      <c r="O322" s="171">
        <f>ROUND(E322*N322,2)</f>
        <v>0.12</v>
      </c>
      <c r="P322" s="171">
        <v>0</v>
      </c>
      <c r="Q322" s="171">
        <f>ROUND(E322*P322,2)</f>
        <v>0</v>
      </c>
      <c r="R322" s="173" t="s">
        <v>469</v>
      </c>
      <c r="S322" s="173" t="s">
        <v>166</v>
      </c>
      <c r="T322" s="174" t="s">
        <v>166</v>
      </c>
      <c r="U322" s="159">
        <v>0.17699999999999999</v>
      </c>
      <c r="V322" s="159">
        <f>ROUND(E322*U322,2)</f>
        <v>17.95</v>
      </c>
      <c r="W322" s="159"/>
      <c r="X322" s="159" t="s">
        <v>200</v>
      </c>
      <c r="Y322" s="159" t="s">
        <v>169</v>
      </c>
      <c r="Z322" s="149"/>
      <c r="AA322" s="149"/>
      <c r="AB322" s="149"/>
      <c r="AC322" s="149"/>
      <c r="AD322" s="149"/>
      <c r="AE322" s="149"/>
      <c r="AF322" s="149"/>
      <c r="AG322" s="149" t="s">
        <v>201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2" x14ac:dyDescent="0.2">
      <c r="A323" s="156"/>
      <c r="B323" s="157"/>
      <c r="C323" s="200"/>
      <c r="D323" s="201"/>
      <c r="E323" s="201"/>
      <c r="F323" s="201"/>
      <c r="G323" s="201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9"/>
      <c r="AA323" s="149"/>
      <c r="AB323" s="149"/>
      <c r="AC323" s="149"/>
      <c r="AD323" s="149"/>
      <c r="AE323" s="149"/>
      <c r="AF323" s="149"/>
      <c r="AG323" s="149" t="s">
        <v>173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x14ac:dyDescent="0.2">
      <c r="A324" s="161" t="s">
        <v>161</v>
      </c>
      <c r="B324" s="162" t="s">
        <v>122</v>
      </c>
      <c r="C324" s="176" t="s">
        <v>123</v>
      </c>
      <c r="D324" s="163"/>
      <c r="E324" s="164"/>
      <c r="F324" s="165"/>
      <c r="G324" s="165">
        <f>SUMIF(AG325:AG327,"&lt;&gt;NOR",G325:G327)</f>
        <v>0</v>
      </c>
      <c r="H324" s="165"/>
      <c r="I324" s="165">
        <f>SUM(I325:I327)</f>
        <v>1029.6600000000001</v>
      </c>
      <c r="J324" s="165"/>
      <c r="K324" s="165">
        <f>SUM(K325:K327)</f>
        <v>2690.3</v>
      </c>
      <c r="L324" s="165"/>
      <c r="M324" s="165">
        <f>SUM(M325:M327)</f>
        <v>0</v>
      </c>
      <c r="N324" s="164"/>
      <c r="O324" s="164">
        <f>SUM(O325:O327)</f>
        <v>0.02</v>
      </c>
      <c r="P324" s="164"/>
      <c r="Q324" s="164">
        <f>SUM(Q325:Q327)</f>
        <v>0</v>
      </c>
      <c r="R324" s="165"/>
      <c r="S324" s="165"/>
      <c r="T324" s="166"/>
      <c r="U324" s="160"/>
      <c r="V324" s="160">
        <f>SUM(V325:V327)</f>
        <v>4.9400000000000004</v>
      </c>
      <c r="W324" s="160"/>
      <c r="X324" s="160"/>
      <c r="Y324" s="160"/>
      <c r="AG324" t="s">
        <v>162</v>
      </c>
    </row>
    <row r="325" spans="1:60" outlineLevel="1" x14ac:dyDescent="0.2">
      <c r="A325" s="168">
        <v>67</v>
      </c>
      <c r="B325" s="169" t="s">
        <v>470</v>
      </c>
      <c r="C325" s="177" t="s">
        <v>471</v>
      </c>
      <c r="D325" s="170" t="s">
        <v>198</v>
      </c>
      <c r="E325" s="171">
        <v>48.5</v>
      </c>
      <c r="F325" s="172"/>
      <c r="G325" s="173">
        <f>ROUND(E325*F325,2)</f>
        <v>0</v>
      </c>
      <c r="H325" s="172">
        <v>21.23</v>
      </c>
      <c r="I325" s="173">
        <f>ROUND(E325*H325,2)</f>
        <v>1029.6600000000001</v>
      </c>
      <c r="J325" s="172">
        <v>55.47</v>
      </c>
      <c r="K325" s="173">
        <f>ROUND(E325*J325,2)</f>
        <v>2690.3</v>
      </c>
      <c r="L325" s="173">
        <v>21</v>
      </c>
      <c r="M325" s="173">
        <f>G325*(1+L325/100)</f>
        <v>0</v>
      </c>
      <c r="N325" s="171">
        <v>3.2000000000000003E-4</v>
      </c>
      <c r="O325" s="171">
        <f>ROUND(E325*N325,2)</f>
        <v>0.02</v>
      </c>
      <c r="P325" s="171">
        <v>0</v>
      </c>
      <c r="Q325" s="171">
        <f>ROUND(E325*P325,2)</f>
        <v>0</v>
      </c>
      <c r="R325" s="173" t="s">
        <v>472</v>
      </c>
      <c r="S325" s="173" t="s">
        <v>166</v>
      </c>
      <c r="T325" s="174" t="s">
        <v>166</v>
      </c>
      <c r="U325" s="159">
        <v>0.10191</v>
      </c>
      <c r="V325" s="159">
        <f>ROUND(E325*U325,2)</f>
        <v>4.9400000000000004</v>
      </c>
      <c r="W325" s="159"/>
      <c r="X325" s="159" t="s">
        <v>200</v>
      </c>
      <c r="Y325" s="159" t="s">
        <v>169</v>
      </c>
      <c r="Z325" s="149"/>
      <c r="AA325" s="149"/>
      <c r="AB325" s="149"/>
      <c r="AC325" s="149"/>
      <c r="AD325" s="149"/>
      <c r="AE325" s="149"/>
      <c r="AF325" s="149"/>
      <c r="AG325" s="149" t="s">
        <v>201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2" x14ac:dyDescent="0.2">
      <c r="A326" s="156"/>
      <c r="B326" s="157"/>
      <c r="C326" s="185" t="s">
        <v>473</v>
      </c>
      <c r="D326" s="181"/>
      <c r="E326" s="182">
        <v>48.5</v>
      </c>
      <c r="F326" s="159"/>
      <c r="G326" s="1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203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2" x14ac:dyDescent="0.2">
      <c r="A327" s="156"/>
      <c r="B327" s="157"/>
      <c r="C327" s="196"/>
      <c r="D327" s="197"/>
      <c r="E327" s="197"/>
      <c r="F327" s="197"/>
      <c r="G327" s="197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173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x14ac:dyDescent="0.2">
      <c r="A328" s="161" t="s">
        <v>161</v>
      </c>
      <c r="B328" s="162" t="s">
        <v>92</v>
      </c>
      <c r="C328" s="176" t="s">
        <v>93</v>
      </c>
      <c r="D328" s="163"/>
      <c r="E328" s="164"/>
      <c r="F328" s="165"/>
      <c r="G328" s="165">
        <f>SUMIF(AG329:AG335,"&lt;&gt;NOR",G329:G335)</f>
        <v>0</v>
      </c>
      <c r="H328" s="165"/>
      <c r="I328" s="165">
        <f>SUM(I329:I335)</f>
        <v>12105.61</v>
      </c>
      <c r="J328" s="165"/>
      <c r="K328" s="165">
        <f>SUM(K329:K335)</f>
        <v>17891.66</v>
      </c>
      <c r="L328" s="165"/>
      <c r="M328" s="165">
        <f>SUM(M329:M335)</f>
        <v>0</v>
      </c>
      <c r="N328" s="164"/>
      <c r="O328" s="164">
        <f>SUM(O329:O335)</f>
        <v>0.59</v>
      </c>
      <c r="P328" s="164"/>
      <c r="Q328" s="164">
        <f>SUM(Q329:Q335)</f>
        <v>0</v>
      </c>
      <c r="R328" s="165"/>
      <c r="S328" s="165"/>
      <c r="T328" s="166"/>
      <c r="U328" s="160"/>
      <c r="V328" s="160">
        <f>SUM(V329:V335)</f>
        <v>33.32</v>
      </c>
      <c r="W328" s="160"/>
      <c r="X328" s="160"/>
      <c r="Y328" s="160"/>
      <c r="AG328" t="s">
        <v>162</v>
      </c>
    </row>
    <row r="329" spans="1:60" ht="22.5" outlineLevel="1" x14ac:dyDescent="0.2">
      <c r="A329" s="168">
        <v>68</v>
      </c>
      <c r="B329" s="169" t="s">
        <v>474</v>
      </c>
      <c r="C329" s="177" t="s">
        <v>475</v>
      </c>
      <c r="D329" s="170" t="s">
        <v>198</v>
      </c>
      <c r="E329" s="171">
        <v>48.5</v>
      </c>
      <c r="F329" s="172"/>
      <c r="G329" s="173">
        <f>ROUND(E329*F329,2)</f>
        <v>0</v>
      </c>
      <c r="H329" s="172">
        <v>133.38999999999999</v>
      </c>
      <c r="I329" s="173">
        <f>ROUND(E329*H329,2)</f>
        <v>6469.42</v>
      </c>
      <c r="J329" s="172">
        <v>201.11</v>
      </c>
      <c r="K329" s="173">
        <f>ROUND(E329*J329,2)</f>
        <v>9753.84</v>
      </c>
      <c r="L329" s="173">
        <v>21</v>
      </c>
      <c r="M329" s="173">
        <f>G329*(1+L329/100)</f>
        <v>0</v>
      </c>
      <c r="N329" s="171">
        <v>3.6700000000000001E-3</v>
      </c>
      <c r="O329" s="171">
        <f>ROUND(E329*N329,2)</f>
        <v>0.18</v>
      </c>
      <c r="P329" s="171">
        <v>0</v>
      </c>
      <c r="Q329" s="171">
        <f>ROUND(E329*P329,2)</f>
        <v>0</v>
      </c>
      <c r="R329" s="173" t="s">
        <v>199</v>
      </c>
      <c r="S329" s="173" t="s">
        <v>166</v>
      </c>
      <c r="T329" s="174" t="s">
        <v>166</v>
      </c>
      <c r="U329" s="159">
        <v>0.36199999999999999</v>
      </c>
      <c r="V329" s="159">
        <f>ROUND(E329*U329,2)</f>
        <v>17.559999999999999</v>
      </c>
      <c r="W329" s="159"/>
      <c r="X329" s="159" t="s">
        <v>200</v>
      </c>
      <c r="Y329" s="159" t="s">
        <v>169</v>
      </c>
      <c r="Z329" s="149"/>
      <c r="AA329" s="149"/>
      <c r="AB329" s="149"/>
      <c r="AC329" s="149"/>
      <c r="AD329" s="149"/>
      <c r="AE329" s="149"/>
      <c r="AF329" s="149"/>
      <c r="AG329" s="149" t="s">
        <v>201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2" x14ac:dyDescent="0.2">
      <c r="A330" s="156"/>
      <c r="B330" s="157"/>
      <c r="C330" s="185" t="s">
        <v>473</v>
      </c>
      <c r="D330" s="181"/>
      <c r="E330" s="182">
        <v>48.5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9"/>
      <c r="AA330" s="149"/>
      <c r="AB330" s="149"/>
      <c r="AC330" s="149"/>
      <c r="AD330" s="149"/>
      <c r="AE330" s="149"/>
      <c r="AF330" s="149"/>
      <c r="AG330" s="149" t="s">
        <v>203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2" x14ac:dyDescent="0.2">
      <c r="A331" s="156"/>
      <c r="B331" s="157"/>
      <c r="C331" s="196"/>
      <c r="D331" s="197"/>
      <c r="E331" s="197"/>
      <c r="F331" s="197"/>
      <c r="G331" s="197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173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ht="22.5" outlineLevel="1" x14ac:dyDescent="0.2">
      <c r="A332" s="168">
        <v>69</v>
      </c>
      <c r="B332" s="169" t="s">
        <v>476</v>
      </c>
      <c r="C332" s="177" t="s">
        <v>477</v>
      </c>
      <c r="D332" s="170" t="s">
        <v>198</v>
      </c>
      <c r="E332" s="171">
        <v>48.5</v>
      </c>
      <c r="F332" s="172"/>
      <c r="G332" s="173">
        <f>ROUND(E332*F332,2)</f>
        <v>0</v>
      </c>
      <c r="H332" s="172">
        <v>116.21</v>
      </c>
      <c r="I332" s="173">
        <f>ROUND(E332*H332,2)</f>
        <v>5636.19</v>
      </c>
      <c r="J332" s="172">
        <v>167.79</v>
      </c>
      <c r="K332" s="173">
        <f>ROUND(E332*J332,2)</f>
        <v>8137.82</v>
      </c>
      <c r="L332" s="173">
        <v>21</v>
      </c>
      <c r="M332" s="173">
        <f>G332*(1+L332/100)</f>
        <v>0</v>
      </c>
      <c r="N332" s="171">
        <v>8.5100000000000002E-3</v>
      </c>
      <c r="O332" s="171">
        <f>ROUND(E332*N332,2)</f>
        <v>0.41</v>
      </c>
      <c r="P332" s="171">
        <v>0</v>
      </c>
      <c r="Q332" s="171">
        <f>ROUND(E332*P332,2)</f>
        <v>0</v>
      </c>
      <c r="R332" s="173" t="s">
        <v>199</v>
      </c>
      <c r="S332" s="173" t="s">
        <v>166</v>
      </c>
      <c r="T332" s="174" t="s">
        <v>166</v>
      </c>
      <c r="U332" s="159">
        <v>0.32500000000000001</v>
      </c>
      <c r="V332" s="159">
        <f>ROUND(E332*U332,2)</f>
        <v>15.76</v>
      </c>
      <c r="W332" s="159"/>
      <c r="X332" s="159" t="s">
        <v>200</v>
      </c>
      <c r="Y332" s="159" t="s">
        <v>169</v>
      </c>
      <c r="Z332" s="149"/>
      <c r="AA332" s="149"/>
      <c r="AB332" s="149"/>
      <c r="AC332" s="149"/>
      <c r="AD332" s="149"/>
      <c r="AE332" s="149"/>
      <c r="AF332" s="149"/>
      <c r="AG332" s="149" t="s">
        <v>201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2" x14ac:dyDescent="0.2">
      <c r="A333" s="156"/>
      <c r="B333" s="157"/>
      <c r="C333" s="202" t="s">
        <v>478</v>
      </c>
      <c r="D333" s="203"/>
      <c r="E333" s="203"/>
      <c r="F333" s="203"/>
      <c r="G333" s="203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209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2" x14ac:dyDescent="0.2">
      <c r="A334" s="156"/>
      <c r="B334" s="157"/>
      <c r="C334" s="185" t="s">
        <v>473</v>
      </c>
      <c r="D334" s="181"/>
      <c r="E334" s="182">
        <v>48.5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203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2" x14ac:dyDescent="0.2">
      <c r="A335" s="156"/>
      <c r="B335" s="157"/>
      <c r="C335" s="196"/>
      <c r="D335" s="197"/>
      <c r="E335" s="197"/>
      <c r="F335" s="197"/>
      <c r="G335" s="197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9"/>
      <c r="AA335" s="149"/>
      <c r="AB335" s="149"/>
      <c r="AC335" s="149"/>
      <c r="AD335" s="149"/>
      <c r="AE335" s="149"/>
      <c r="AF335" s="149"/>
      <c r="AG335" s="149" t="s">
        <v>173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x14ac:dyDescent="0.2">
      <c r="A336" s="161" t="s">
        <v>161</v>
      </c>
      <c r="B336" s="162" t="s">
        <v>122</v>
      </c>
      <c r="C336" s="176" t="s">
        <v>123</v>
      </c>
      <c r="D336" s="163"/>
      <c r="E336" s="164"/>
      <c r="F336" s="165"/>
      <c r="G336" s="165">
        <f>SUMIF(AG337:AG339,"&lt;&gt;NOR",G337:G339)</f>
        <v>0</v>
      </c>
      <c r="H336" s="165"/>
      <c r="I336" s="165">
        <f>SUM(I337:I339)</f>
        <v>164.9</v>
      </c>
      <c r="J336" s="165"/>
      <c r="K336" s="165">
        <f>SUM(K337:K339)</f>
        <v>858.45</v>
      </c>
      <c r="L336" s="165"/>
      <c r="M336" s="165">
        <f>SUM(M337:M339)</f>
        <v>0</v>
      </c>
      <c r="N336" s="164"/>
      <c r="O336" s="164">
        <f>SUM(O337:O339)</f>
        <v>0</v>
      </c>
      <c r="P336" s="164"/>
      <c r="Q336" s="164">
        <f>SUM(Q337:Q339)</f>
        <v>0</v>
      </c>
      <c r="R336" s="165"/>
      <c r="S336" s="165"/>
      <c r="T336" s="166"/>
      <c r="U336" s="160"/>
      <c r="V336" s="160">
        <f>SUM(V337:V339)</f>
        <v>1.58</v>
      </c>
      <c r="W336" s="160"/>
      <c r="X336" s="160"/>
      <c r="Y336" s="160"/>
      <c r="AG336" t="s">
        <v>162</v>
      </c>
    </row>
    <row r="337" spans="1:60" outlineLevel="1" x14ac:dyDescent="0.2">
      <c r="A337" s="168">
        <v>70</v>
      </c>
      <c r="B337" s="169" t="s">
        <v>479</v>
      </c>
      <c r="C337" s="177" t="s">
        <v>480</v>
      </c>
      <c r="D337" s="170" t="s">
        <v>198</v>
      </c>
      <c r="E337" s="171">
        <v>48.5</v>
      </c>
      <c r="F337" s="172"/>
      <c r="G337" s="173">
        <f>ROUND(E337*F337,2)</f>
        <v>0</v>
      </c>
      <c r="H337" s="172">
        <v>3.4</v>
      </c>
      <c r="I337" s="173">
        <f>ROUND(E337*H337,2)</f>
        <v>164.9</v>
      </c>
      <c r="J337" s="172">
        <v>17.7</v>
      </c>
      <c r="K337" s="173">
        <f>ROUND(E337*J337,2)</f>
        <v>858.45</v>
      </c>
      <c r="L337" s="173">
        <v>21</v>
      </c>
      <c r="M337" s="173">
        <f>G337*(1+L337/100)</f>
        <v>0</v>
      </c>
      <c r="N337" s="171">
        <v>5.0000000000000002E-5</v>
      </c>
      <c r="O337" s="171">
        <f>ROUND(E337*N337,2)</f>
        <v>0</v>
      </c>
      <c r="P337" s="171">
        <v>0</v>
      </c>
      <c r="Q337" s="171">
        <f>ROUND(E337*P337,2)</f>
        <v>0</v>
      </c>
      <c r="R337" s="173" t="s">
        <v>472</v>
      </c>
      <c r="S337" s="173" t="s">
        <v>166</v>
      </c>
      <c r="T337" s="174" t="s">
        <v>166</v>
      </c>
      <c r="U337" s="159">
        <v>3.2480000000000002E-2</v>
      </c>
      <c r="V337" s="159">
        <f>ROUND(E337*U337,2)</f>
        <v>1.58</v>
      </c>
      <c r="W337" s="159"/>
      <c r="X337" s="159" t="s">
        <v>200</v>
      </c>
      <c r="Y337" s="159" t="s">
        <v>169</v>
      </c>
      <c r="Z337" s="149"/>
      <c r="AA337" s="149"/>
      <c r="AB337" s="149"/>
      <c r="AC337" s="149"/>
      <c r="AD337" s="149"/>
      <c r="AE337" s="149"/>
      <c r="AF337" s="149"/>
      <c r="AG337" s="149" t="s">
        <v>201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2" x14ac:dyDescent="0.2">
      <c r="A338" s="156"/>
      <c r="B338" s="157"/>
      <c r="C338" s="185" t="s">
        <v>473</v>
      </c>
      <c r="D338" s="181"/>
      <c r="E338" s="182">
        <v>48.5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203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2" x14ac:dyDescent="0.2">
      <c r="A339" s="156"/>
      <c r="B339" s="157"/>
      <c r="C339" s="196"/>
      <c r="D339" s="197"/>
      <c r="E339" s="197"/>
      <c r="F339" s="197"/>
      <c r="G339" s="197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173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x14ac:dyDescent="0.2">
      <c r="A340" s="3"/>
      <c r="B340" s="4"/>
      <c r="C340" s="178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E340">
        <v>15</v>
      </c>
      <c r="AF340">
        <v>21</v>
      </c>
      <c r="AG340" t="s">
        <v>147</v>
      </c>
    </row>
    <row r="341" spans="1:60" x14ac:dyDescent="0.2">
      <c r="A341" s="152"/>
      <c r="B341" s="153" t="s">
        <v>29</v>
      </c>
      <c r="C341" s="179"/>
      <c r="D341" s="154"/>
      <c r="E341" s="155"/>
      <c r="F341" s="155"/>
      <c r="G341" s="167">
        <f>G8+G14+G31+G38+G44+G53+G57+G86+G127+G144+G217+G221+G229+G237+G288+G309+G321+G324+G328+G336</f>
        <v>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AE341">
        <f>SUMIF(L7:L339,AE340,G7:G339)</f>
        <v>0</v>
      </c>
      <c r="AF341">
        <f>SUMIF(L7:L339,AF340,G7:G339)</f>
        <v>0</v>
      </c>
      <c r="AG341" t="s">
        <v>193</v>
      </c>
    </row>
    <row r="342" spans="1:60" x14ac:dyDescent="0.2">
      <c r="C342" s="180"/>
      <c r="D342" s="10"/>
      <c r="AG342" t="s">
        <v>194</v>
      </c>
    </row>
    <row r="343" spans="1:60" x14ac:dyDescent="0.2">
      <c r="D343" s="10"/>
    </row>
    <row r="344" spans="1:60" x14ac:dyDescent="0.2">
      <c r="D344" s="10"/>
    </row>
    <row r="345" spans="1:60" x14ac:dyDescent="0.2">
      <c r="D345" s="10"/>
    </row>
    <row r="346" spans="1:60" x14ac:dyDescent="0.2">
      <c r="D346" s="10"/>
    </row>
    <row r="347" spans="1:60" x14ac:dyDescent="0.2">
      <c r="D347" s="10"/>
    </row>
    <row r="348" spans="1:60" x14ac:dyDescent="0.2">
      <c r="D348" s="10"/>
    </row>
    <row r="349" spans="1:60" x14ac:dyDescent="0.2">
      <c r="D349" s="10"/>
    </row>
    <row r="350" spans="1:60" x14ac:dyDescent="0.2">
      <c r="D350" s="10"/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iSDFuW0aI0SOZ26F7sL//li4/VE7M7ARO4x12fYevykdh+u9WQXVrvMlqazCwGB2ljZPurIS70Fp+IpPJJ/bhg==" saltValue="FN2XwcRIrsqlkLvVXCIkNw==" spinCount="100000" sheet="1" formatRows="0"/>
  <mergeCells count="9">
    <mergeCell ref="C23:G23"/>
    <mergeCell ref="C25:G25"/>
    <mergeCell ref="C30:G30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029D-B579-4946-8E57-51F076B495B4}">
  <sheetPr>
    <outlinePr summaryBelow="0"/>
  </sheetPr>
  <dimension ref="A1:BH5000"/>
  <sheetViews>
    <sheetView workbookViewId="0">
      <pane ySplit="7" topLeftCell="A95" activePane="bottomLeft" state="frozen"/>
      <selection pane="bottomLeft" activeCell="Q106" sqref="Q106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7" t="s">
        <v>195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55</v>
      </c>
      <c r="C3" s="268" t="s">
        <v>56</v>
      </c>
      <c r="D3" s="269"/>
      <c r="E3" s="269"/>
      <c r="F3" s="269"/>
      <c r="G3" s="270"/>
      <c r="AC3" s="123" t="s">
        <v>133</v>
      </c>
      <c r="AG3" t="s">
        <v>137</v>
      </c>
    </row>
    <row r="4" spans="1:60" ht="24.95" customHeight="1" x14ac:dyDescent="0.2">
      <c r="A4" s="142" t="s">
        <v>9</v>
      </c>
      <c r="B4" s="143" t="s">
        <v>59</v>
      </c>
      <c r="C4" s="271" t="s">
        <v>60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92</v>
      </c>
      <c r="C8" s="176" t="s">
        <v>93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750.97</v>
      </c>
      <c r="J8" s="165"/>
      <c r="K8" s="165">
        <f>SUM(K9:K14)</f>
        <v>1444.05</v>
      </c>
      <c r="L8" s="165"/>
      <c r="M8" s="165">
        <f>SUM(M9:M14)</f>
        <v>0</v>
      </c>
      <c r="N8" s="164"/>
      <c r="O8" s="164">
        <f>SUM(O9:O14)</f>
        <v>0</v>
      </c>
      <c r="P8" s="164"/>
      <c r="Q8" s="164">
        <f>SUM(Q9:Q14)</f>
        <v>0</v>
      </c>
      <c r="R8" s="165"/>
      <c r="S8" s="165"/>
      <c r="T8" s="166"/>
      <c r="U8" s="160"/>
      <c r="V8" s="160">
        <f>SUM(V9:V14)</f>
        <v>3.03</v>
      </c>
      <c r="W8" s="160"/>
      <c r="X8" s="160"/>
      <c r="Y8" s="160"/>
      <c r="AG8" t="s">
        <v>162</v>
      </c>
    </row>
    <row r="9" spans="1:60" outlineLevel="1" x14ac:dyDescent="0.2">
      <c r="A9" s="168">
        <v>1</v>
      </c>
      <c r="B9" s="169" t="s">
        <v>481</v>
      </c>
      <c r="C9" s="177" t="s">
        <v>482</v>
      </c>
      <c r="D9" s="170" t="s">
        <v>198</v>
      </c>
      <c r="E9" s="171">
        <v>38.85</v>
      </c>
      <c r="F9" s="172"/>
      <c r="G9" s="173">
        <f>ROUND(E9*F9,2)</f>
        <v>0</v>
      </c>
      <c r="H9" s="172">
        <v>19.329999999999998</v>
      </c>
      <c r="I9" s="173">
        <f>ROUND(E9*H9,2)</f>
        <v>750.97</v>
      </c>
      <c r="J9" s="172">
        <v>37.17</v>
      </c>
      <c r="K9" s="173">
        <f>ROUND(E9*J9,2)</f>
        <v>1444.05</v>
      </c>
      <c r="L9" s="173">
        <v>21</v>
      </c>
      <c r="M9" s="173">
        <f>G9*(1+L9/100)</f>
        <v>0</v>
      </c>
      <c r="N9" s="171">
        <v>4.0000000000000003E-5</v>
      </c>
      <c r="O9" s="171">
        <f>ROUND(E9*N9,2)</f>
        <v>0</v>
      </c>
      <c r="P9" s="171">
        <v>0</v>
      </c>
      <c r="Q9" s="171">
        <f>ROUND(E9*P9,2)</f>
        <v>0</v>
      </c>
      <c r="R9" s="173" t="s">
        <v>199</v>
      </c>
      <c r="S9" s="173" t="s">
        <v>166</v>
      </c>
      <c r="T9" s="174" t="s">
        <v>166</v>
      </c>
      <c r="U9" s="159">
        <v>7.8E-2</v>
      </c>
      <c r="V9" s="159">
        <f>ROUND(E9*U9,2)</f>
        <v>3.03</v>
      </c>
      <c r="W9" s="159"/>
      <c r="X9" s="159" t="s">
        <v>200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74" t="s">
        <v>483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které se zřizují před úpravami povrchu, a obalení osazených dveřních zárubní před znečištěním při úpravách povrchu nástřikem plastických maltovin včetně pozdějšího odkrytí,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85" t="s">
        <v>484</v>
      </c>
      <c r="D11" s="181"/>
      <c r="E11" s="182">
        <v>3.9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85" t="s">
        <v>485</v>
      </c>
      <c r="D12" s="181"/>
      <c r="E12" s="182">
        <v>15.2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 x14ac:dyDescent="0.2">
      <c r="A13" s="156"/>
      <c r="B13" s="157"/>
      <c r="C13" s="185" t="s">
        <v>486</v>
      </c>
      <c r="D13" s="181"/>
      <c r="E13" s="182">
        <v>19.75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203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3"/>
      <c r="D14" s="264"/>
      <c r="E14" s="264"/>
      <c r="F14" s="264"/>
      <c r="G14" s="264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1" t="s">
        <v>161</v>
      </c>
      <c r="B15" s="162" t="s">
        <v>96</v>
      </c>
      <c r="C15" s="176" t="s">
        <v>97</v>
      </c>
      <c r="D15" s="163"/>
      <c r="E15" s="164"/>
      <c r="F15" s="165"/>
      <c r="G15" s="165">
        <f>SUMIF(AG16:AG36,"&lt;&gt;NOR",G16:G36)</f>
        <v>0</v>
      </c>
      <c r="H15" s="165"/>
      <c r="I15" s="165">
        <f>SUM(I16:I36)</f>
        <v>5.35</v>
      </c>
      <c r="J15" s="165"/>
      <c r="K15" s="165">
        <f>SUM(K16:K36)</f>
        <v>26280.45</v>
      </c>
      <c r="L15" s="165"/>
      <c r="M15" s="165">
        <f>SUM(M16:M36)</f>
        <v>0</v>
      </c>
      <c r="N15" s="164"/>
      <c r="O15" s="164">
        <f>SUM(O16:O36)</f>
        <v>2.11</v>
      </c>
      <c r="P15" s="164"/>
      <c r="Q15" s="164">
        <f>SUM(Q16:Q36)</f>
        <v>0</v>
      </c>
      <c r="R15" s="165"/>
      <c r="S15" s="165"/>
      <c r="T15" s="166"/>
      <c r="U15" s="160"/>
      <c r="V15" s="160">
        <f>SUM(V16:V36)</f>
        <v>41.199999999999989</v>
      </c>
      <c r="W15" s="160"/>
      <c r="X15" s="160"/>
      <c r="Y15" s="160"/>
      <c r="AG15" t="s">
        <v>162</v>
      </c>
    </row>
    <row r="16" spans="1:60" outlineLevel="1" x14ac:dyDescent="0.2">
      <c r="A16" s="168">
        <v>2</v>
      </c>
      <c r="B16" s="169" t="s">
        <v>487</v>
      </c>
      <c r="C16" s="177" t="s">
        <v>488</v>
      </c>
      <c r="D16" s="170" t="s">
        <v>489</v>
      </c>
      <c r="E16" s="171">
        <v>133.77000000000001</v>
      </c>
      <c r="F16" s="172"/>
      <c r="G16" s="173">
        <f>ROUND(E16*F16,2)</f>
        <v>0</v>
      </c>
      <c r="H16" s="172">
        <v>0.03</v>
      </c>
      <c r="I16" s="173">
        <f>ROUND(E16*H16,2)</f>
        <v>4.01</v>
      </c>
      <c r="J16" s="172">
        <v>34.07</v>
      </c>
      <c r="K16" s="173">
        <f>ROUND(E16*J16,2)</f>
        <v>4557.54</v>
      </c>
      <c r="L16" s="173">
        <v>21</v>
      </c>
      <c r="M16" s="173">
        <f>G16*(1+L16/100)</f>
        <v>0</v>
      </c>
      <c r="N16" s="171">
        <v>7.3499999999999998E-3</v>
      </c>
      <c r="O16" s="171">
        <f>ROUND(E16*N16,2)</f>
        <v>0.98</v>
      </c>
      <c r="P16" s="171">
        <v>0</v>
      </c>
      <c r="Q16" s="171">
        <f>ROUND(E16*P16,2)</f>
        <v>0</v>
      </c>
      <c r="R16" s="173" t="s">
        <v>469</v>
      </c>
      <c r="S16" s="173" t="s">
        <v>166</v>
      </c>
      <c r="T16" s="174" t="s">
        <v>166</v>
      </c>
      <c r="U16" s="159">
        <v>6.3E-2</v>
      </c>
      <c r="V16" s="159">
        <f>ROUND(E16*U16,2)</f>
        <v>8.43</v>
      </c>
      <c r="W16" s="159"/>
      <c r="X16" s="159" t="s">
        <v>200</v>
      </c>
      <c r="Y16" s="159" t="s">
        <v>169</v>
      </c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274" t="s">
        <v>490</v>
      </c>
      <c r="D17" s="275"/>
      <c r="E17" s="275"/>
      <c r="F17" s="275"/>
      <c r="G17" s="275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85" t="s">
        <v>491</v>
      </c>
      <c r="D18" s="181"/>
      <c r="E18" s="182">
        <v>133.77000000000001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263"/>
      <c r="D19" s="264"/>
      <c r="E19" s="264"/>
      <c r="F19" s="264"/>
      <c r="G19" s="264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173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3</v>
      </c>
      <c r="B20" s="169" t="s">
        <v>492</v>
      </c>
      <c r="C20" s="177" t="s">
        <v>493</v>
      </c>
      <c r="D20" s="170" t="s">
        <v>489</v>
      </c>
      <c r="E20" s="171">
        <v>4013.1</v>
      </c>
      <c r="F20" s="172"/>
      <c r="G20" s="173">
        <f>ROUND(E20*F20,2)</f>
        <v>0</v>
      </c>
      <c r="H20" s="172">
        <v>0</v>
      </c>
      <c r="I20" s="173">
        <f>ROUND(E20*H20,2)</f>
        <v>0</v>
      </c>
      <c r="J20" s="172">
        <v>2</v>
      </c>
      <c r="K20" s="173">
        <f>ROUND(E20*J20,2)</f>
        <v>8026.2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 t="s">
        <v>469</v>
      </c>
      <c r="S20" s="173" t="s">
        <v>166</v>
      </c>
      <c r="T20" s="174" t="s">
        <v>166</v>
      </c>
      <c r="U20" s="159">
        <v>1.9499999999999999E-3</v>
      </c>
      <c r="V20" s="159">
        <f>ROUND(E20*U20,2)</f>
        <v>7.83</v>
      </c>
      <c r="W20" s="159"/>
      <c r="X20" s="159" t="s">
        <v>200</v>
      </c>
      <c r="Y20" s="159" t="s">
        <v>169</v>
      </c>
      <c r="Z20" s="149"/>
      <c r="AA20" s="149"/>
      <c r="AB20" s="149"/>
      <c r="AC20" s="149"/>
      <c r="AD20" s="149"/>
      <c r="AE20" s="149"/>
      <c r="AF20" s="149"/>
      <c r="AG20" s="149" t="s">
        <v>201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85" t="s">
        <v>494</v>
      </c>
      <c r="D21" s="181"/>
      <c r="E21" s="182">
        <v>4013.1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63"/>
      <c r="D22" s="264"/>
      <c r="E22" s="264"/>
      <c r="F22" s="264"/>
      <c r="G22" s="264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173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4</v>
      </c>
      <c r="B23" s="169" t="s">
        <v>495</v>
      </c>
      <c r="C23" s="177" t="s">
        <v>496</v>
      </c>
      <c r="D23" s="170" t="s">
        <v>489</v>
      </c>
      <c r="E23" s="171">
        <v>133.77000000000001</v>
      </c>
      <c r="F23" s="172"/>
      <c r="G23" s="173">
        <f>ROUND(E23*F23,2)</f>
        <v>0</v>
      </c>
      <c r="H23" s="172">
        <v>0</v>
      </c>
      <c r="I23" s="173">
        <f>ROUND(E23*H23,2)</f>
        <v>0</v>
      </c>
      <c r="J23" s="172">
        <v>20</v>
      </c>
      <c r="K23" s="173">
        <f>ROUND(E23*J23,2)</f>
        <v>2675.4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 t="s">
        <v>469</v>
      </c>
      <c r="S23" s="173" t="s">
        <v>166</v>
      </c>
      <c r="T23" s="174" t="s">
        <v>166</v>
      </c>
      <c r="U23" s="159">
        <v>3.7999999999999999E-2</v>
      </c>
      <c r="V23" s="159">
        <f>ROUND(E23*U23,2)</f>
        <v>5.08</v>
      </c>
      <c r="W23" s="159"/>
      <c r="X23" s="159" t="s">
        <v>200</v>
      </c>
      <c r="Y23" s="159" t="s">
        <v>169</v>
      </c>
      <c r="Z23" s="149"/>
      <c r="AA23" s="149"/>
      <c r="AB23" s="149"/>
      <c r="AC23" s="149"/>
      <c r="AD23" s="149"/>
      <c r="AE23" s="149"/>
      <c r="AF23" s="149"/>
      <c r="AG23" s="149" t="s">
        <v>201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274" t="s">
        <v>497</v>
      </c>
      <c r="D24" s="275"/>
      <c r="E24" s="275"/>
      <c r="F24" s="275"/>
      <c r="G24" s="275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85" t="s">
        <v>491</v>
      </c>
      <c r="D25" s="181"/>
      <c r="E25" s="182">
        <v>133.77000000000001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3"/>
      <c r="D26" s="264"/>
      <c r="E26" s="264"/>
      <c r="F26" s="264"/>
      <c r="G26" s="264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5</v>
      </c>
      <c r="B27" s="169" t="s">
        <v>498</v>
      </c>
      <c r="C27" s="177" t="s">
        <v>499</v>
      </c>
      <c r="D27" s="170" t="s">
        <v>198</v>
      </c>
      <c r="E27" s="171">
        <v>66.885000000000005</v>
      </c>
      <c r="F27" s="172"/>
      <c r="G27" s="173">
        <f>ROUND(E27*F27,2)</f>
        <v>0</v>
      </c>
      <c r="H27" s="172">
        <v>0.02</v>
      </c>
      <c r="I27" s="173">
        <f>ROUND(E27*H27,2)</f>
        <v>1.34</v>
      </c>
      <c r="J27" s="172">
        <v>66.180000000000007</v>
      </c>
      <c r="K27" s="173">
        <f>ROUND(E27*J27,2)</f>
        <v>4426.45</v>
      </c>
      <c r="L27" s="173">
        <v>21</v>
      </c>
      <c r="M27" s="173">
        <f>G27*(1+L27/100)</f>
        <v>0</v>
      </c>
      <c r="N27" s="171">
        <v>1.6910000000000001E-2</v>
      </c>
      <c r="O27" s="171">
        <f>ROUND(E27*N27,2)</f>
        <v>1.1299999999999999</v>
      </c>
      <c r="P27" s="171">
        <v>0</v>
      </c>
      <c r="Q27" s="171">
        <f>ROUND(E27*P27,2)</f>
        <v>0</v>
      </c>
      <c r="R27" s="173" t="s">
        <v>469</v>
      </c>
      <c r="S27" s="173" t="s">
        <v>166</v>
      </c>
      <c r="T27" s="174" t="s">
        <v>166</v>
      </c>
      <c r="U27" s="159">
        <v>0.13100000000000001</v>
      </c>
      <c r="V27" s="159">
        <f>ROUND(E27*U27,2)</f>
        <v>8.76</v>
      </c>
      <c r="W27" s="159"/>
      <c r="X27" s="159" t="s">
        <v>200</v>
      </c>
      <c r="Y27" s="159" t="s">
        <v>169</v>
      </c>
      <c r="Z27" s="149"/>
      <c r="AA27" s="149"/>
      <c r="AB27" s="149"/>
      <c r="AC27" s="149"/>
      <c r="AD27" s="149"/>
      <c r="AE27" s="149"/>
      <c r="AF27" s="149"/>
      <c r="AG27" s="149" t="s">
        <v>201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85" t="s">
        <v>500</v>
      </c>
      <c r="D28" s="181"/>
      <c r="E28" s="182">
        <v>66.885000000000005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3"/>
      <c r="D29" s="264"/>
      <c r="E29" s="264"/>
      <c r="F29" s="264"/>
      <c r="G29" s="264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173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6</v>
      </c>
      <c r="B30" s="169" t="s">
        <v>501</v>
      </c>
      <c r="C30" s="177" t="s">
        <v>502</v>
      </c>
      <c r="D30" s="170" t="s">
        <v>198</v>
      </c>
      <c r="E30" s="171">
        <v>2006.55</v>
      </c>
      <c r="F30" s="172"/>
      <c r="G30" s="173">
        <f>ROUND(E30*F30,2)</f>
        <v>0</v>
      </c>
      <c r="H30" s="172">
        <v>0</v>
      </c>
      <c r="I30" s="173">
        <f>ROUND(E30*H30,2)</f>
        <v>0</v>
      </c>
      <c r="J30" s="172">
        <v>1.6</v>
      </c>
      <c r="K30" s="173">
        <f>ROUND(E30*J30,2)</f>
        <v>3210.48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 t="s">
        <v>469</v>
      </c>
      <c r="S30" s="173" t="s">
        <v>166</v>
      </c>
      <c r="T30" s="174" t="s">
        <v>166</v>
      </c>
      <c r="U30" s="159">
        <v>2E-3</v>
      </c>
      <c r="V30" s="159">
        <f>ROUND(E30*U30,2)</f>
        <v>4.01</v>
      </c>
      <c r="W30" s="159"/>
      <c r="X30" s="159" t="s">
        <v>200</v>
      </c>
      <c r="Y30" s="159" t="s">
        <v>169</v>
      </c>
      <c r="Z30" s="149"/>
      <c r="AA30" s="149"/>
      <c r="AB30" s="149"/>
      <c r="AC30" s="149"/>
      <c r="AD30" s="149"/>
      <c r="AE30" s="149"/>
      <c r="AF30" s="149"/>
      <c r="AG30" s="149" t="s">
        <v>201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74" t="s">
        <v>503</v>
      </c>
      <c r="D31" s="275"/>
      <c r="E31" s="275"/>
      <c r="F31" s="275"/>
      <c r="G31" s="275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209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5" t="s">
        <v>504</v>
      </c>
      <c r="D32" s="181"/>
      <c r="E32" s="182">
        <v>2006.55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63"/>
      <c r="D33" s="264"/>
      <c r="E33" s="264"/>
      <c r="F33" s="264"/>
      <c r="G33" s="264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7</v>
      </c>
      <c r="B34" s="169" t="s">
        <v>505</v>
      </c>
      <c r="C34" s="177" t="s">
        <v>506</v>
      </c>
      <c r="D34" s="170" t="s">
        <v>198</v>
      </c>
      <c r="E34" s="171">
        <v>66.885000000000005</v>
      </c>
      <c r="F34" s="172"/>
      <c r="G34" s="173">
        <f>ROUND(E34*F34,2)</f>
        <v>0</v>
      </c>
      <c r="H34" s="172">
        <v>0</v>
      </c>
      <c r="I34" s="173">
        <f>ROUND(E34*H34,2)</f>
        <v>0</v>
      </c>
      <c r="J34" s="172">
        <v>50.6</v>
      </c>
      <c r="K34" s="173">
        <f>ROUND(E34*J34,2)</f>
        <v>3384.38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469</v>
      </c>
      <c r="S34" s="173" t="s">
        <v>166</v>
      </c>
      <c r="T34" s="174" t="s">
        <v>166</v>
      </c>
      <c r="U34" s="159">
        <v>0.106</v>
      </c>
      <c r="V34" s="159">
        <f>ROUND(E34*U34,2)</f>
        <v>7.09</v>
      </c>
      <c r="W34" s="159"/>
      <c r="X34" s="159" t="s">
        <v>200</v>
      </c>
      <c r="Y34" s="159" t="s">
        <v>169</v>
      </c>
      <c r="Z34" s="149"/>
      <c r="AA34" s="149"/>
      <c r="AB34" s="149"/>
      <c r="AC34" s="149"/>
      <c r="AD34" s="149"/>
      <c r="AE34" s="149"/>
      <c r="AF34" s="149"/>
      <c r="AG34" s="149" t="s">
        <v>201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85" t="s">
        <v>507</v>
      </c>
      <c r="D35" s="181"/>
      <c r="E35" s="182">
        <v>66.885000000000005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203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63"/>
      <c r="D36" s="264"/>
      <c r="E36" s="264"/>
      <c r="F36" s="264"/>
      <c r="G36" s="264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1" t="s">
        <v>161</v>
      </c>
      <c r="B37" s="162" t="s">
        <v>98</v>
      </c>
      <c r="C37" s="176" t="s">
        <v>99</v>
      </c>
      <c r="D37" s="163"/>
      <c r="E37" s="164"/>
      <c r="F37" s="165"/>
      <c r="G37" s="165">
        <f>SUMIF(AG38:AG43,"&lt;&gt;NOR",G38:G43)</f>
        <v>0</v>
      </c>
      <c r="H37" s="165"/>
      <c r="I37" s="165">
        <f>SUM(I38:I43)</f>
        <v>132.68</v>
      </c>
      <c r="J37" s="165"/>
      <c r="K37" s="165">
        <f>SUM(K38:K43)</f>
        <v>9672.3700000000008</v>
      </c>
      <c r="L37" s="165"/>
      <c r="M37" s="165">
        <f>SUM(M38:M43)</f>
        <v>0</v>
      </c>
      <c r="N37" s="164"/>
      <c r="O37" s="164">
        <f>SUM(O38:O43)</f>
        <v>0</v>
      </c>
      <c r="P37" s="164"/>
      <c r="Q37" s="164">
        <f>SUM(Q38:Q43)</f>
        <v>0</v>
      </c>
      <c r="R37" s="165"/>
      <c r="S37" s="165"/>
      <c r="T37" s="166"/>
      <c r="U37" s="160"/>
      <c r="V37" s="160">
        <f>SUM(V38:V43)</f>
        <v>22.45</v>
      </c>
      <c r="W37" s="160"/>
      <c r="X37" s="160"/>
      <c r="Y37" s="160"/>
      <c r="AG37" t="s">
        <v>162</v>
      </c>
    </row>
    <row r="38" spans="1:60" ht="56.25" outlineLevel="1" x14ac:dyDescent="0.2">
      <c r="A38" s="168">
        <v>8</v>
      </c>
      <c r="B38" s="169" t="s">
        <v>224</v>
      </c>
      <c r="C38" s="177" t="s">
        <v>225</v>
      </c>
      <c r="D38" s="170" t="s">
        <v>198</v>
      </c>
      <c r="E38" s="171">
        <v>72.900000000000006</v>
      </c>
      <c r="F38" s="172"/>
      <c r="G38" s="173">
        <f>ROUND(E38*F38,2)</f>
        <v>0</v>
      </c>
      <c r="H38" s="172">
        <v>1.82</v>
      </c>
      <c r="I38" s="173">
        <f>ROUND(E38*H38,2)</f>
        <v>132.68</v>
      </c>
      <c r="J38" s="172">
        <v>132.68</v>
      </c>
      <c r="K38" s="173">
        <f>ROUND(E38*J38,2)</f>
        <v>9672.3700000000008</v>
      </c>
      <c r="L38" s="173">
        <v>21</v>
      </c>
      <c r="M38" s="173">
        <f>G38*(1+L38/100)</f>
        <v>0</v>
      </c>
      <c r="N38" s="171">
        <v>4.0000000000000003E-5</v>
      </c>
      <c r="O38" s="171">
        <f>ROUND(E38*N38,2)</f>
        <v>0</v>
      </c>
      <c r="P38" s="171">
        <v>0</v>
      </c>
      <c r="Q38" s="171">
        <f>ROUND(E38*P38,2)</f>
        <v>0</v>
      </c>
      <c r="R38" s="173" t="s">
        <v>199</v>
      </c>
      <c r="S38" s="173" t="s">
        <v>166</v>
      </c>
      <c r="T38" s="174" t="s">
        <v>166</v>
      </c>
      <c r="U38" s="159">
        <v>0.308</v>
      </c>
      <c r="V38" s="159">
        <f>ROUND(E38*U38,2)</f>
        <v>22.45</v>
      </c>
      <c r="W38" s="159"/>
      <c r="X38" s="159" t="s">
        <v>200</v>
      </c>
      <c r="Y38" s="159" t="s">
        <v>169</v>
      </c>
      <c r="Z38" s="149"/>
      <c r="AA38" s="149"/>
      <c r="AB38" s="149"/>
      <c r="AC38" s="149"/>
      <c r="AD38" s="149"/>
      <c r="AE38" s="149"/>
      <c r="AF38" s="149"/>
      <c r="AG38" s="149" t="s">
        <v>201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2" x14ac:dyDescent="0.2">
      <c r="A39" s="156"/>
      <c r="B39" s="157"/>
      <c r="C39" s="265" t="s">
        <v>226</v>
      </c>
      <c r="D39" s="266"/>
      <c r="E39" s="266"/>
      <c r="F39" s="266"/>
      <c r="G39" s="266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5" t="str">
        <f>C39</f>
        <v>zárubněmi, umytí a vyčištění jiných zasklených a natíraných ploch a zařizovacích předmětů před předáním do užívání světlá výška podlaží do 4 m</v>
      </c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5" t="s">
        <v>508</v>
      </c>
      <c r="D40" s="181"/>
      <c r="E40" s="182">
        <v>24.3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5" t="s">
        <v>509</v>
      </c>
      <c r="D41" s="181"/>
      <c r="E41" s="182">
        <v>24.5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85" t="s">
        <v>510</v>
      </c>
      <c r="D42" s="181"/>
      <c r="E42" s="182">
        <v>24.1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63"/>
      <c r="D43" s="264"/>
      <c r="E43" s="264"/>
      <c r="F43" s="264"/>
      <c r="G43" s="264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1" t="s">
        <v>161</v>
      </c>
      <c r="B44" s="162" t="s">
        <v>102</v>
      </c>
      <c r="C44" s="176" t="s">
        <v>103</v>
      </c>
      <c r="D44" s="163"/>
      <c r="E44" s="164"/>
      <c r="F44" s="165"/>
      <c r="G44" s="165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3044.62</v>
      </c>
      <c r="L44" s="165"/>
      <c r="M44" s="165">
        <f>SUM(M45:M50)</f>
        <v>0</v>
      </c>
      <c r="N44" s="164"/>
      <c r="O44" s="164">
        <f>SUM(O45:O50)</f>
        <v>0</v>
      </c>
      <c r="P44" s="164"/>
      <c r="Q44" s="164">
        <f>SUM(Q45:Q50)</f>
        <v>0</v>
      </c>
      <c r="R44" s="165"/>
      <c r="S44" s="165"/>
      <c r="T44" s="166"/>
      <c r="U44" s="160"/>
      <c r="V44" s="160">
        <f>SUM(V45:V50)</f>
        <v>6.66</v>
      </c>
      <c r="W44" s="160"/>
      <c r="X44" s="160"/>
      <c r="Y44" s="160"/>
      <c r="AG44" t="s">
        <v>162</v>
      </c>
    </row>
    <row r="45" spans="1:60" ht="22.5" outlineLevel="1" x14ac:dyDescent="0.2">
      <c r="A45" s="168">
        <v>9</v>
      </c>
      <c r="B45" s="169" t="s">
        <v>236</v>
      </c>
      <c r="C45" s="177" t="s">
        <v>237</v>
      </c>
      <c r="D45" s="170" t="s">
        <v>238</v>
      </c>
      <c r="E45" s="171">
        <v>2.1157900000000001</v>
      </c>
      <c r="F45" s="172"/>
      <c r="G45" s="173">
        <f>ROUND(E45*F45,2)</f>
        <v>0</v>
      </c>
      <c r="H45" s="172">
        <v>0</v>
      </c>
      <c r="I45" s="173">
        <f>ROUND(E45*H45,2)</f>
        <v>0</v>
      </c>
      <c r="J45" s="172">
        <v>1439</v>
      </c>
      <c r="K45" s="173">
        <f>ROUND(E45*J45,2)</f>
        <v>3044.62</v>
      </c>
      <c r="L45" s="173">
        <v>21</v>
      </c>
      <c r="M45" s="173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3" t="s">
        <v>239</v>
      </c>
      <c r="S45" s="173" t="s">
        <v>166</v>
      </c>
      <c r="T45" s="174" t="s">
        <v>166</v>
      </c>
      <c r="U45" s="159">
        <v>3.15</v>
      </c>
      <c r="V45" s="159">
        <f>ROUND(E45*U45,2)</f>
        <v>6.66</v>
      </c>
      <c r="W45" s="159"/>
      <c r="X45" s="159" t="s">
        <v>200</v>
      </c>
      <c r="Y45" s="159" t="s">
        <v>169</v>
      </c>
      <c r="Z45" s="149"/>
      <c r="AA45" s="149"/>
      <c r="AB45" s="149"/>
      <c r="AC45" s="149"/>
      <c r="AD45" s="149"/>
      <c r="AE45" s="149"/>
      <c r="AF45" s="149"/>
      <c r="AG45" s="149" t="s">
        <v>240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74" t="s">
        <v>241</v>
      </c>
      <c r="D46" s="275"/>
      <c r="E46" s="275"/>
      <c r="F46" s="275"/>
      <c r="G46" s="275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85" t="s">
        <v>511</v>
      </c>
      <c r="D47" s="181"/>
      <c r="E47" s="182"/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203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85" t="s">
        <v>512</v>
      </c>
      <c r="D48" s="181"/>
      <c r="E48" s="182"/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203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85" t="s">
        <v>513</v>
      </c>
      <c r="D49" s="181"/>
      <c r="E49" s="182">
        <v>2.1157900000000001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203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263"/>
      <c r="D50" s="264"/>
      <c r="E50" s="264"/>
      <c r="F50" s="264"/>
      <c r="G50" s="264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173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1" t="s">
        <v>161</v>
      </c>
      <c r="B51" s="162" t="s">
        <v>122</v>
      </c>
      <c r="C51" s="176" t="s">
        <v>123</v>
      </c>
      <c r="D51" s="163"/>
      <c r="E51" s="164"/>
      <c r="F51" s="165"/>
      <c r="G51" s="165">
        <f>SUMIF(AG52:AG54,"&lt;&gt;NOR",G52:G54)</f>
        <v>0</v>
      </c>
      <c r="H51" s="165"/>
      <c r="I51" s="165">
        <f>SUM(I52:I54)</f>
        <v>0</v>
      </c>
      <c r="J51" s="165"/>
      <c r="K51" s="165">
        <f>SUM(K52:K54)</f>
        <v>1105</v>
      </c>
      <c r="L51" s="165"/>
      <c r="M51" s="165">
        <f>SUM(M52:M54)</f>
        <v>0</v>
      </c>
      <c r="N51" s="164"/>
      <c r="O51" s="164">
        <f>SUM(O52:O54)</f>
        <v>0</v>
      </c>
      <c r="P51" s="164"/>
      <c r="Q51" s="164">
        <f>SUM(Q52:Q54)</f>
        <v>0</v>
      </c>
      <c r="R51" s="165"/>
      <c r="S51" s="165"/>
      <c r="T51" s="166"/>
      <c r="U51" s="160"/>
      <c r="V51" s="160">
        <f>SUM(V52:V54)</f>
        <v>2.09</v>
      </c>
      <c r="W51" s="160"/>
      <c r="X51" s="160"/>
      <c r="Y51" s="160"/>
      <c r="AG51" t="s">
        <v>162</v>
      </c>
    </row>
    <row r="52" spans="1:60" outlineLevel="1" x14ac:dyDescent="0.2">
      <c r="A52" s="168">
        <v>10</v>
      </c>
      <c r="B52" s="169" t="s">
        <v>514</v>
      </c>
      <c r="C52" s="177" t="s">
        <v>515</v>
      </c>
      <c r="D52" s="170" t="s">
        <v>198</v>
      </c>
      <c r="E52" s="171">
        <v>298.64794999999998</v>
      </c>
      <c r="F52" s="172"/>
      <c r="G52" s="173">
        <f>ROUND(E52*F52,2)</f>
        <v>0</v>
      </c>
      <c r="H52" s="172">
        <v>0</v>
      </c>
      <c r="I52" s="173">
        <f>ROUND(E52*H52,2)</f>
        <v>0</v>
      </c>
      <c r="J52" s="172">
        <v>3.7</v>
      </c>
      <c r="K52" s="173">
        <f>ROUND(E52*J52,2)</f>
        <v>1105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 t="s">
        <v>472</v>
      </c>
      <c r="S52" s="173" t="s">
        <v>166</v>
      </c>
      <c r="T52" s="174" t="s">
        <v>166</v>
      </c>
      <c r="U52" s="159">
        <v>7.0000000000000001E-3</v>
      </c>
      <c r="V52" s="159">
        <f>ROUND(E52*U52,2)</f>
        <v>2.09</v>
      </c>
      <c r="W52" s="159"/>
      <c r="X52" s="159" t="s">
        <v>200</v>
      </c>
      <c r="Y52" s="159" t="s">
        <v>169</v>
      </c>
      <c r="Z52" s="149"/>
      <c r="AA52" s="149"/>
      <c r="AB52" s="149"/>
      <c r="AC52" s="149"/>
      <c r="AD52" s="149"/>
      <c r="AE52" s="149"/>
      <c r="AF52" s="149"/>
      <c r="AG52" s="149" t="s">
        <v>201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85" t="s">
        <v>516</v>
      </c>
      <c r="D53" s="181"/>
      <c r="E53" s="182">
        <v>298.64794999999998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203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263"/>
      <c r="D54" s="264"/>
      <c r="E54" s="264"/>
      <c r="F54" s="264"/>
      <c r="G54" s="264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173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1" t="s">
        <v>161</v>
      </c>
      <c r="B55" s="162" t="s">
        <v>112</v>
      </c>
      <c r="C55" s="176" t="s">
        <v>113</v>
      </c>
      <c r="D55" s="163"/>
      <c r="E55" s="164"/>
      <c r="F55" s="165"/>
      <c r="G55" s="165">
        <f>SUMIF(AG56:AG57,"&lt;&gt;NOR",G56:G57)</f>
        <v>0</v>
      </c>
      <c r="H55" s="165"/>
      <c r="I55" s="165">
        <f>SUM(I56:I57)</f>
        <v>0</v>
      </c>
      <c r="J55" s="165"/>
      <c r="K55" s="165">
        <f>SUM(K56:K57)</f>
        <v>24700</v>
      </c>
      <c r="L55" s="165"/>
      <c r="M55" s="165">
        <f>SUM(M56:M57)</f>
        <v>0</v>
      </c>
      <c r="N55" s="164"/>
      <c r="O55" s="164">
        <f>SUM(O56:O57)</f>
        <v>0</v>
      </c>
      <c r="P55" s="164"/>
      <c r="Q55" s="164">
        <f>SUM(Q56:Q57)</f>
        <v>0</v>
      </c>
      <c r="R55" s="165"/>
      <c r="S55" s="165"/>
      <c r="T55" s="166"/>
      <c r="U55" s="160"/>
      <c r="V55" s="160">
        <f>SUM(V56:V57)</f>
        <v>0</v>
      </c>
      <c r="W55" s="160"/>
      <c r="X55" s="160"/>
      <c r="Y55" s="160"/>
      <c r="AG55" t="s">
        <v>162</v>
      </c>
    </row>
    <row r="56" spans="1:60" outlineLevel="1" x14ac:dyDescent="0.2">
      <c r="A56" s="168">
        <v>11</v>
      </c>
      <c r="B56" s="169" t="s">
        <v>517</v>
      </c>
      <c r="C56" s="177" t="s">
        <v>518</v>
      </c>
      <c r="D56" s="170" t="s">
        <v>408</v>
      </c>
      <c r="E56" s="171">
        <v>19</v>
      </c>
      <c r="F56" s="172"/>
      <c r="G56" s="173">
        <f>ROUND(E56*F56,2)</f>
        <v>0</v>
      </c>
      <c r="H56" s="172">
        <v>0</v>
      </c>
      <c r="I56" s="173">
        <f>ROUND(E56*H56,2)</f>
        <v>0</v>
      </c>
      <c r="J56" s="172">
        <v>1300</v>
      </c>
      <c r="K56" s="173">
        <f>ROUND(E56*J56,2)</f>
        <v>24700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/>
      <c r="S56" s="173" t="s">
        <v>185</v>
      </c>
      <c r="T56" s="174" t="s">
        <v>167</v>
      </c>
      <c r="U56" s="159">
        <v>0</v>
      </c>
      <c r="V56" s="159">
        <f>ROUND(E56*U56,2)</f>
        <v>0</v>
      </c>
      <c r="W56" s="159"/>
      <c r="X56" s="159" t="s">
        <v>200</v>
      </c>
      <c r="Y56" s="159" t="s">
        <v>169</v>
      </c>
      <c r="Z56" s="149"/>
      <c r="AA56" s="149"/>
      <c r="AB56" s="149"/>
      <c r="AC56" s="149"/>
      <c r="AD56" s="149"/>
      <c r="AE56" s="149"/>
      <c r="AF56" s="149"/>
      <c r="AG56" s="149" t="s">
        <v>201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276"/>
      <c r="D57" s="277"/>
      <c r="E57" s="277"/>
      <c r="F57" s="277"/>
      <c r="G57" s="277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173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1" t="s">
        <v>161</v>
      </c>
      <c r="B58" s="162" t="s">
        <v>122</v>
      </c>
      <c r="C58" s="176" t="s">
        <v>123</v>
      </c>
      <c r="D58" s="163"/>
      <c r="E58" s="164"/>
      <c r="F58" s="165"/>
      <c r="G58" s="165">
        <f>SUMIF(AG59:AG91,"&lt;&gt;NOR",G59:G91)</f>
        <v>0</v>
      </c>
      <c r="H58" s="165"/>
      <c r="I58" s="165">
        <f>SUM(I59:I91)</f>
        <v>7289.86</v>
      </c>
      <c r="J58" s="165"/>
      <c r="K58" s="165">
        <f>SUM(K59:K91)</f>
        <v>24247.68</v>
      </c>
      <c r="L58" s="165"/>
      <c r="M58" s="165">
        <f>SUM(M59:M91)</f>
        <v>0</v>
      </c>
      <c r="N58" s="164"/>
      <c r="O58" s="164">
        <f>SUM(O59:O91)</f>
        <v>0.11</v>
      </c>
      <c r="P58" s="164"/>
      <c r="Q58" s="164">
        <f>SUM(Q59:Q91)</f>
        <v>0</v>
      </c>
      <c r="R58" s="165"/>
      <c r="S58" s="165"/>
      <c r="T58" s="166"/>
      <c r="U58" s="160"/>
      <c r="V58" s="160">
        <f>SUM(V59:V91)</f>
        <v>45.059999999999995</v>
      </c>
      <c r="W58" s="160"/>
      <c r="X58" s="160"/>
      <c r="Y58" s="160"/>
      <c r="AG58" t="s">
        <v>162</v>
      </c>
    </row>
    <row r="59" spans="1:60" outlineLevel="1" x14ac:dyDescent="0.2">
      <c r="A59" s="168">
        <v>12</v>
      </c>
      <c r="B59" s="169" t="s">
        <v>519</v>
      </c>
      <c r="C59" s="177" t="s">
        <v>520</v>
      </c>
      <c r="D59" s="170" t="s">
        <v>198</v>
      </c>
      <c r="E59" s="171">
        <v>68.25</v>
      </c>
      <c r="F59" s="172"/>
      <c r="G59" s="173">
        <f>ROUND(E59*F59,2)</f>
        <v>0</v>
      </c>
      <c r="H59" s="172">
        <v>5.27</v>
      </c>
      <c r="I59" s="173">
        <f>ROUND(E59*H59,2)</f>
        <v>359.68</v>
      </c>
      <c r="J59" s="172">
        <v>15.33</v>
      </c>
      <c r="K59" s="173">
        <f>ROUND(E59*J59,2)</f>
        <v>1046.27</v>
      </c>
      <c r="L59" s="173">
        <v>21</v>
      </c>
      <c r="M59" s="173">
        <f>G59*(1+L59/100)</f>
        <v>0</v>
      </c>
      <c r="N59" s="171">
        <v>2.0000000000000002E-5</v>
      </c>
      <c r="O59" s="171">
        <f>ROUND(E59*N59,2)</f>
        <v>0</v>
      </c>
      <c r="P59" s="171">
        <v>0</v>
      </c>
      <c r="Q59" s="171">
        <f>ROUND(E59*P59,2)</f>
        <v>0</v>
      </c>
      <c r="R59" s="173" t="s">
        <v>472</v>
      </c>
      <c r="S59" s="173" t="s">
        <v>166</v>
      </c>
      <c r="T59" s="174" t="s">
        <v>166</v>
      </c>
      <c r="U59" s="159">
        <v>2.9000000000000001E-2</v>
      </c>
      <c r="V59" s="159">
        <f>ROUND(E59*U59,2)</f>
        <v>1.98</v>
      </c>
      <c r="W59" s="159"/>
      <c r="X59" s="159" t="s">
        <v>200</v>
      </c>
      <c r="Y59" s="159" t="s">
        <v>169</v>
      </c>
      <c r="Z59" s="149"/>
      <c r="AA59" s="149"/>
      <c r="AB59" s="149"/>
      <c r="AC59" s="149"/>
      <c r="AD59" s="149"/>
      <c r="AE59" s="149"/>
      <c r="AF59" s="149"/>
      <c r="AG59" s="149" t="s">
        <v>201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85" t="s">
        <v>521</v>
      </c>
      <c r="D60" s="181"/>
      <c r="E60" s="182">
        <v>68.25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203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263"/>
      <c r="D61" s="264"/>
      <c r="E61" s="264"/>
      <c r="F61" s="264"/>
      <c r="G61" s="264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173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8">
        <v>13</v>
      </c>
      <c r="B62" s="169" t="s">
        <v>522</v>
      </c>
      <c r="C62" s="177" t="s">
        <v>523</v>
      </c>
      <c r="D62" s="170" t="s">
        <v>198</v>
      </c>
      <c r="E62" s="171">
        <v>72.900000000000006</v>
      </c>
      <c r="F62" s="172"/>
      <c r="G62" s="173">
        <f>ROUND(E62*F62,2)</f>
        <v>0</v>
      </c>
      <c r="H62" s="172">
        <v>10.98</v>
      </c>
      <c r="I62" s="173">
        <f>ROUND(E62*H62,2)</f>
        <v>800.44</v>
      </c>
      <c r="J62" s="172">
        <v>7.12</v>
      </c>
      <c r="K62" s="173">
        <f>ROUND(E62*J62,2)</f>
        <v>519.04999999999995</v>
      </c>
      <c r="L62" s="173">
        <v>21</v>
      </c>
      <c r="M62" s="173">
        <f>G62*(1+L62/100)</f>
        <v>0</v>
      </c>
      <c r="N62" s="171">
        <v>3.5E-4</v>
      </c>
      <c r="O62" s="171">
        <f>ROUND(E62*N62,2)</f>
        <v>0.03</v>
      </c>
      <c r="P62" s="171">
        <v>0</v>
      </c>
      <c r="Q62" s="171">
        <f>ROUND(E62*P62,2)</f>
        <v>0</v>
      </c>
      <c r="R62" s="173" t="s">
        <v>472</v>
      </c>
      <c r="S62" s="173" t="s">
        <v>166</v>
      </c>
      <c r="T62" s="174" t="s">
        <v>166</v>
      </c>
      <c r="U62" s="159">
        <v>1.35E-2</v>
      </c>
      <c r="V62" s="159">
        <f>ROUND(E62*U62,2)</f>
        <v>0.98</v>
      </c>
      <c r="W62" s="159"/>
      <c r="X62" s="159" t="s">
        <v>200</v>
      </c>
      <c r="Y62" s="159" t="s">
        <v>169</v>
      </c>
      <c r="Z62" s="149"/>
      <c r="AA62" s="149"/>
      <c r="AB62" s="149"/>
      <c r="AC62" s="149"/>
      <c r="AD62" s="149"/>
      <c r="AE62" s="149"/>
      <c r="AF62" s="149"/>
      <c r="AG62" s="149" t="s">
        <v>201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85" t="s">
        <v>524</v>
      </c>
      <c r="D63" s="181"/>
      <c r="E63" s="182"/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203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85" t="s">
        <v>525</v>
      </c>
      <c r="D64" s="181"/>
      <c r="E64" s="182">
        <v>24.3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203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85" t="s">
        <v>526</v>
      </c>
      <c r="D65" s="181"/>
      <c r="E65" s="182">
        <v>24.5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203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85" t="s">
        <v>527</v>
      </c>
      <c r="D66" s="181"/>
      <c r="E66" s="182">
        <v>24.1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203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86" t="s">
        <v>205</v>
      </c>
      <c r="D67" s="183"/>
      <c r="E67" s="184">
        <v>72.900000000000006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203</v>
      </c>
      <c r="AH67" s="149">
        <v>1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86" t="s">
        <v>205</v>
      </c>
      <c r="D68" s="183"/>
      <c r="E68" s="184"/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203</v>
      </c>
      <c r="AH68" s="149">
        <v>1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263"/>
      <c r="D69" s="264"/>
      <c r="E69" s="264"/>
      <c r="F69" s="264"/>
      <c r="G69" s="264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173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8">
        <v>14</v>
      </c>
      <c r="B70" s="169" t="s">
        <v>528</v>
      </c>
      <c r="C70" s="177" t="s">
        <v>529</v>
      </c>
      <c r="D70" s="170" t="s">
        <v>198</v>
      </c>
      <c r="E70" s="171">
        <v>194.34800000000001</v>
      </c>
      <c r="F70" s="172"/>
      <c r="G70" s="173">
        <f>ROUND(E70*F70,2)</f>
        <v>0</v>
      </c>
      <c r="H70" s="172">
        <v>0</v>
      </c>
      <c r="I70" s="173">
        <f>ROUND(E70*H70,2)</f>
        <v>0</v>
      </c>
      <c r="J70" s="172">
        <v>3.05</v>
      </c>
      <c r="K70" s="173">
        <f>ROUND(E70*J70,2)</f>
        <v>592.76</v>
      </c>
      <c r="L70" s="173">
        <v>21</v>
      </c>
      <c r="M70" s="173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3" t="s">
        <v>472</v>
      </c>
      <c r="S70" s="173" t="s">
        <v>166</v>
      </c>
      <c r="T70" s="174" t="s">
        <v>166</v>
      </c>
      <c r="U70" s="159">
        <v>5.5599999999999998E-3</v>
      </c>
      <c r="V70" s="159">
        <f>ROUND(E70*U70,2)</f>
        <v>1.08</v>
      </c>
      <c r="W70" s="159"/>
      <c r="X70" s="159" t="s">
        <v>200</v>
      </c>
      <c r="Y70" s="159" t="s">
        <v>169</v>
      </c>
      <c r="Z70" s="149"/>
      <c r="AA70" s="149"/>
      <c r="AB70" s="149"/>
      <c r="AC70" s="149"/>
      <c r="AD70" s="149"/>
      <c r="AE70" s="149"/>
      <c r="AF70" s="149"/>
      <c r="AG70" s="149" t="s">
        <v>201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">
      <c r="A71" s="156"/>
      <c r="B71" s="157"/>
      <c r="C71" s="185" t="s">
        <v>530</v>
      </c>
      <c r="D71" s="181"/>
      <c r="E71" s="182"/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203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85" t="s">
        <v>531</v>
      </c>
      <c r="D72" s="181"/>
      <c r="E72" s="182">
        <v>151.99799999999999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203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85" t="s">
        <v>532</v>
      </c>
      <c r="D73" s="181"/>
      <c r="E73" s="182">
        <v>42.35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203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86" t="s">
        <v>205</v>
      </c>
      <c r="D74" s="183"/>
      <c r="E74" s="184">
        <v>194.34800000000001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203</v>
      </c>
      <c r="AH74" s="149">
        <v>1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263"/>
      <c r="D75" s="264"/>
      <c r="E75" s="264"/>
      <c r="F75" s="264"/>
      <c r="G75" s="264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173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68">
        <v>15</v>
      </c>
      <c r="B76" s="169" t="s">
        <v>533</v>
      </c>
      <c r="C76" s="177" t="s">
        <v>534</v>
      </c>
      <c r="D76" s="170" t="s">
        <v>198</v>
      </c>
      <c r="E76" s="171">
        <v>194.34800000000001</v>
      </c>
      <c r="F76" s="172"/>
      <c r="G76" s="173">
        <f>ROUND(E76*F76,2)</f>
        <v>0</v>
      </c>
      <c r="H76" s="172">
        <v>13.02</v>
      </c>
      <c r="I76" s="173">
        <f>ROUND(E76*H76,2)</f>
        <v>2530.41</v>
      </c>
      <c r="J76" s="172">
        <v>55.48</v>
      </c>
      <c r="K76" s="173">
        <f>ROUND(E76*J76,2)</f>
        <v>10782.43</v>
      </c>
      <c r="L76" s="173">
        <v>21</v>
      </c>
      <c r="M76" s="173">
        <f>G76*(1+L76/100)</f>
        <v>0</v>
      </c>
      <c r="N76" s="171">
        <v>2.7E-4</v>
      </c>
      <c r="O76" s="171">
        <f>ROUND(E76*N76,2)</f>
        <v>0.05</v>
      </c>
      <c r="P76" s="171">
        <v>0</v>
      </c>
      <c r="Q76" s="171">
        <f>ROUND(E76*P76,2)</f>
        <v>0</v>
      </c>
      <c r="R76" s="173" t="s">
        <v>472</v>
      </c>
      <c r="S76" s="173" t="s">
        <v>166</v>
      </c>
      <c r="T76" s="174" t="s">
        <v>166</v>
      </c>
      <c r="U76" s="159">
        <v>0.10191</v>
      </c>
      <c r="V76" s="159">
        <f>ROUND(E76*U76,2)</f>
        <v>19.809999999999999</v>
      </c>
      <c r="W76" s="159"/>
      <c r="X76" s="159" t="s">
        <v>200</v>
      </c>
      <c r="Y76" s="159" t="s">
        <v>169</v>
      </c>
      <c r="Z76" s="149"/>
      <c r="AA76" s="149"/>
      <c r="AB76" s="149"/>
      <c r="AC76" s="149"/>
      <c r="AD76" s="149"/>
      <c r="AE76" s="149"/>
      <c r="AF76" s="149"/>
      <c r="AG76" s="149" t="s">
        <v>201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85" t="s">
        <v>530</v>
      </c>
      <c r="D77" s="181"/>
      <c r="E77" s="182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203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85" t="s">
        <v>531</v>
      </c>
      <c r="D78" s="181"/>
      <c r="E78" s="182">
        <v>151.99799999999999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203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85" t="s">
        <v>532</v>
      </c>
      <c r="D79" s="181"/>
      <c r="E79" s="182">
        <v>42.35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203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86" t="s">
        <v>205</v>
      </c>
      <c r="D80" s="183"/>
      <c r="E80" s="184">
        <v>194.34800000000001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203</v>
      </c>
      <c r="AH80" s="149">
        <v>1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86" t="s">
        <v>205</v>
      </c>
      <c r="D81" s="183"/>
      <c r="E81" s="184"/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203</v>
      </c>
      <c r="AH81" s="149">
        <v>1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263"/>
      <c r="D82" s="264"/>
      <c r="E82" s="264"/>
      <c r="F82" s="264"/>
      <c r="G82" s="264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173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68">
        <v>16</v>
      </c>
      <c r="B83" s="169" t="s">
        <v>535</v>
      </c>
      <c r="C83" s="177" t="s">
        <v>536</v>
      </c>
      <c r="D83" s="170" t="s">
        <v>198</v>
      </c>
      <c r="E83" s="171">
        <v>194.34800000000001</v>
      </c>
      <c r="F83" s="172"/>
      <c r="G83" s="173">
        <f>ROUND(E83*F83,2)</f>
        <v>0</v>
      </c>
      <c r="H83" s="172">
        <v>18.41</v>
      </c>
      <c r="I83" s="173">
        <f>ROUND(E83*H83,2)</f>
        <v>3577.95</v>
      </c>
      <c r="J83" s="172">
        <v>17.690000000000001</v>
      </c>
      <c r="K83" s="173">
        <f>ROUND(E83*J83,2)</f>
        <v>3438.02</v>
      </c>
      <c r="L83" s="173">
        <v>21</v>
      </c>
      <c r="M83" s="173">
        <f>G83*(1+L83/100)</f>
        <v>0</v>
      </c>
      <c r="N83" s="171">
        <v>1.2999999999999999E-4</v>
      </c>
      <c r="O83" s="171">
        <f>ROUND(E83*N83,2)</f>
        <v>0.03</v>
      </c>
      <c r="P83" s="171">
        <v>0</v>
      </c>
      <c r="Q83" s="171">
        <f>ROUND(E83*P83,2)</f>
        <v>0</v>
      </c>
      <c r="R83" s="173" t="s">
        <v>472</v>
      </c>
      <c r="S83" s="173" t="s">
        <v>166</v>
      </c>
      <c r="T83" s="174" t="s">
        <v>166</v>
      </c>
      <c r="U83" s="159">
        <v>3.2480000000000002E-2</v>
      </c>
      <c r="V83" s="159">
        <f>ROUND(E83*U83,2)</f>
        <v>6.31</v>
      </c>
      <c r="W83" s="159"/>
      <c r="X83" s="159" t="s">
        <v>200</v>
      </c>
      <c r="Y83" s="159" t="s">
        <v>169</v>
      </c>
      <c r="Z83" s="149"/>
      <c r="AA83" s="149"/>
      <c r="AB83" s="149"/>
      <c r="AC83" s="149"/>
      <c r="AD83" s="149"/>
      <c r="AE83" s="149"/>
      <c r="AF83" s="149"/>
      <c r="AG83" s="149" t="s">
        <v>201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85" t="s">
        <v>537</v>
      </c>
      <c r="D84" s="181"/>
      <c r="E84" s="182">
        <v>194.34800000000001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203</v>
      </c>
      <c r="AH84" s="149">
        <v>5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263"/>
      <c r="D85" s="264"/>
      <c r="E85" s="264"/>
      <c r="F85" s="264"/>
      <c r="G85" s="264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173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8">
        <v>17</v>
      </c>
      <c r="B86" s="169" t="s">
        <v>538</v>
      </c>
      <c r="C86" s="177" t="s">
        <v>539</v>
      </c>
      <c r="D86" s="170" t="s">
        <v>198</v>
      </c>
      <c r="E86" s="171">
        <v>194.34800000000001</v>
      </c>
      <c r="F86" s="172"/>
      <c r="G86" s="173">
        <f>ROUND(E86*F86,2)</f>
        <v>0</v>
      </c>
      <c r="H86" s="172">
        <v>0.11</v>
      </c>
      <c r="I86" s="173">
        <f>ROUND(E86*H86,2)</f>
        <v>21.38</v>
      </c>
      <c r="J86" s="172">
        <v>40.49</v>
      </c>
      <c r="K86" s="173">
        <f>ROUND(E86*J86,2)</f>
        <v>7869.15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472</v>
      </c>
      <c r="S86" s="173" t="s">
        <v>166</v>
      </c>
      <c r="T86" s="174" t="s">
        <v>166</v>
      </c>
      <c r="U86" s="159">
        <v>7.6679999999999998E-2</v>
      </c>
      <c r="V86" s="159">
        <f>ROUND(E86*U86,2)</f>
        <v>14.9</v>
      </c>
      <c r="W86" s="159"/>
      <c r="X86" s="159" t="s">
        <v>200</v>
      </c>
      <c r="Y86" s="159" t="s">
        <v>169</v>
      </c>
      <c r="Z86" s="149"/>
      <c r="AA86" s="149"/>
      <c r="AB86" s="149"/>
      <c r="AC86" s="149"/>
      <c r="AD86" s="149"/>
      <c r="AE86" s="149"/>
      <c r="AF86" s="149"/>
      <c r="AG86" s="149" t="s">
        <v>201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 x14ac:dyDescent="0.2">
      <c r="A87" s="156"/>
      <c r="B87" s="157"/>
      <c r="C87" s="185" t="s">
        <v>530</v>
      </c>
      <c r="D87" s="181"/>
      <c r="E87" s="182"/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203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 x14ac:dyDescent="0.2">
      <c r="A88" s="156"/>
      <c r="B88" s="157"/>
      <c r="C88" s="185" t="s">
        <v>531</v>
      </c>
      <c r="D88" s="181"/>
      <c r="E88" s="182">
        <v>151.99799999999999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203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85" t="s">
        <v>532</v>
      </c>
      <c r="D89" s="181"/>
      <c r="E89" s="182">
        <v>42.35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203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86" t="s">
        <v>205</v>
      </c>
      <c r="D90" s="183"/>
      <c r="E90" s="184">
        <v>194.34800000000001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203</v>
      </c>
      <c r="AH90" s="149">
        <v>1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263"/>
      <c r="D91" s="264"/>
      <c r="E91" s="264"/>
      <c r="F91" s="264"/>
      <c r="G91" s="264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173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1" t="s">
        <v>161</v>
      </c>
      <c r="B92" s="162" t="s">
        <v>120</v>
      </c>
      <c r="C92" s="176" t="s">
        <v>121</v>
      </c>
      <c r="D92" s="163"/>
      <c r="E92" s="164"/>
      <c r="F92" s="165"/>
      <c r="G92" s="165">
        <f>SUMIF(AG93:AG96,"&lt;&gt;NOR",G93:G96)</f>
        <v>0</v>
      </c>
      <c r="H92" s="165"/>
      <c r="I92" s="165">
        <f>SUM(I93:I96)</f>
        <v>6263.16</v>
      </c>
      <c r="J92" s="165"/>
      <c r="K92" s="165">
        <f>SUM(K93:K96)</f>
        <v>15624.84</v>
      </c>
      <c r="L92" s="165"/>
      <c r="M92" s="165">
        <f>SUM(M93:M96)</f>
        <v>0</v>
      </c>
      <c r="N92" s="164"/>
      <c r="O92" s="164">
        <f>SUM(O93:O96)</f>
        <v>0.02</v>
      </c>
      <c r="P92" s="164"/>
      <c r="Q92" s="164">
        <f>SUM(Q93:Q96)</f>
        <v>0</v>
      </c>
      <c r="R92" s="165"/>
      <c r="S92" s="165"/>
      <c r="T92" s="166"/>
      <c r="U92" s="160"/>
      <c r="V92" s="160">
        <f>SUM(V93:V96)</f>
        <v>13.6</v>
      </c>
      <c r="W92" s="160"/>
      <c r="X92" s="160"/>
      <c r="Y92" s="160"/>
      <c r="AG92" t="s">
        <v>162</v>
      </c>
    </row>
    <row r="93" spans="1:60" outlineLevel="1" x14ac:dyDescent="0.2">
      <c r="A93" s="168">
        <v>18</v>
      </c>
      <c r="B93" s="169" t="s">
        <v>540</v>
      </c>
      <c r="C93" s="177" t="s">
        <v>541</v>
      </c>
      <c r="D93" s="170" t="s">
        <v>198</v>
      </c>
      <c r="E93" s="171">
        <v>38</v>
      </c>
      <c r="F93" s="172"/>
      <c r="G93" s="173">
        <f>ROUND(E93*F93,2)</f>
        <v>0</v>
      </c>
      <c r="H93" s="172">
        <v>164.82</v>
      </c>
      <c r="I93" s="173">
        <f>ROUND(E93*H93,2)</f>
        <v>6263.16</v>
      </c>
      <c r="J93" s="172">
        <v>186.18</v>
      </c>
      <c r="K93" s="173">
        <f>ROUND(E93*J93,2)</f>
        <v>7074.84</v>
      </c>
      <c r="L93" s="173">
        <v>21</v>
      </c>
      <c r="M93" s="173">
        <f>G93*(1+L93/100)</f>
        <v>0</v>
      </c>
      <c r="N93" s="171">
        <v>4.8000000000000001E-4</v>
      </c>
      <c r="O93" s="171">
        <f>ROUND(E93*N93,2)</f>
        <v>0.02</v>
      </c>
      <c r="P93" s="171">
        <v>0</v>
      </c>
      <c r="Q93" s="171">
        <f>ROUND(E93*P93,2)</f>
        <v>0</v>
      </c>
      <c r="R93" s="173" t="s">
        <v>376</v>
      </c>
      <c r="S93" s="173" t="s">
        <v>166</v>
      </c>
      <c r="T93" s="174" t="s">
        <v>166</v>
      </c>
      <c r="U93" s="159">
        <v>0.35799999999999998</v>
      </c>
      <c r="V93" s="159">
        <f>ROUND(E93*U93,2)</f>
        <v>13.6</v>
      </c>
      <c r="W93" s="159"/>
      <c r="X93" s="159" t="s">
        <v>200</v>
      </c>
      <c r="Y93" s="159" t="s">
        <v>169</v>
      </c>
      <c r="Z93" s="149"/>
      <c r="AA93" s="149"/>
      <c r="AB93" s="149"/>
      <c r="AC93" s="149"/>
      <c r="AD93" s="149"/>
      <c r="AE93" s="149"/>
      <c r="AF93" s="149"/>
      <c r="AG93" s="149" t="s">
        <v>201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276"/>
      <c r="D94" s="277"/>
      <c r="E94" s="277"/>
      <c r="F94" s="277"/>
      <c r="G94" s="277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173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8">
        <v>19</v>
      </c>
      <c r="B95" s="169" t="s">
        <v>542</v>
      </c>
      <c r="C95" s="177" t="s">
        <v>543</v>
      </c>
      <c r="D95" s="170" t="s">
        <v>198</v>
      </c>
      <c r="E95" s="171">
        <v>38</v>
      </c>
      <c r="F95" s="172"/>
      <c r="G95" s="173">
        <f>ROUND(E95*F95,2)</f>
        <v>0</v>
      </c>
      <c r="H95" s="172">
        <v>0</v>
      </c>
      <c r="I95" s="173">
        <f>ROUND(E95*H95,2)</f>
        <v>0</v>
      </c>
      <c r="J95" s="172">
        <v>225</v>
      </c>
      <c r="K95" s="173">
        <f>ROUND(E95*J95,2)</f>
        <v>8550</v>
      </c>
      <c r="L95" s="173">
        <v>21</v>
      </c>
      <c r="M95" s="173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3"/>
      <c r="S95" s="173" t="s">
        <v>185</v>
      </c>
      <c r="T95" s="174" t="s">
        <v>167</v>
      </c>
      <c r="U95" s="159">
        <v>0</v>
      </c>
      <c r="V95" s="159">
        <f>ROUND(E95*U95,2)</f>
        <v>0</v>
      </c>
      <c r="W95" s="159"/>
      <c r="X95" s="159" t="s">
        <v>200</v>
      </c>
      <c r="Y95" s="159" t="s">
        <v>169</v>
      </c>
      <c r="Z95" s="149"/>
      <c r="AA95" s="149"/>
      <c r="AB95" s="149"/>
      <c r="AC95" s="149"/>
      <c r="AD95" s="149"/>
      <c r="AE95" s="149"/>
      <c r="AF95" s="149"/>
      <c r="AG95" s="149" t="s">
        <v>201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276"/>
      <c r="D96" s="277"/>
      <c r="E96" s="277"/>
      <c r="F96" s="277"/>
      <c r="G96" s="277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173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1" t="s">
        <v>161</v>
      </c>
      <c r="B97" s="162" t="s">
        <v>90</v>
      </c>
      <c r="C97" s="176" t="s">
        <v>91</v>
      </c>
      <c r="D97" s="163"/>
      <c r="E97" s="164"/>
      <c r="F97" s="165"/>
      <c r="G97" s="165">
        <f>SUMIF(AG98:AG100,"&lt;&gt;NOR",G98:G100)</f>
        <v>0</v>
      </c>
      <c r="H97" s="165"/>
      <c r="I97" s="165">
        <f>SUM(I98:I100)</f>
        <v>0</v>
      </c>
      <c r="J97" s="165"/>
      <c r="K97" s="165">
        <f>SUM(K98:K100)</f>
        <v>79200</v>
      </c>
      <c r="L97" s="165"/>
      <c r="M97" s="165">
        <f>SUM(M98:M100)</f>
        <v>0</v>
      </c>
      <c r="N97" s="164"/>
      <c r="O97" s="164">
        <f>SUM(O98:O100)</f>
        <v>0</v>
      </c>
      <c r="P97" s="164"/>
      <c r="Q97" s="164">
        <f>SUM(Q98:Q100)</f>
        <v>0</v>
      </c>
      <c r="R97" s="165"/>
      <c r="S97" s="165"/>
      <c r="T97" s="166"/>
      <c r="U97" s="160"/>
      <c r="V97" s="160">
        <f>SUM(V98:V100)</f>
        <v>0</v>
      </c>
      <c r="W97" s="160"/>
      <c r="X97" s="160"/>
      <c r="Y97" s="160"/>
      <c r="AG97" t="s">
        <v>162</v>
      </c>
    </row>
    <row r="98" spans="1:60" outlineLevel="1" x14ac:dyDescent="0.2">
      <c r="A98" s="168">
        <v>20</v>
      </c>
      <c r="B98" s="169" t="s">
        <v>457</v>
      </c>
      <c r="C98" s="177" t="s">
        <v>458</v>
      </c>
      <c r="D98" s="170" t="s">
        <v>198</v>
      </c>
      <c r="E98" s="171">
        <v>24</v>
      </c>
      <c r="F98" s="172"/>
      <c r="G98" s="173">
        <f>ROUND(E98*F98,2)</f>
        <v>0</v>
      </c>
      <c r="H98" s="172">
        <v>0</v>
      </c>
      <c r="I98" s="173">
        <f>ROUND(E98*H98,2)</f>
        <v>0</v>
      </c>
      <c r="J98" s="172">
        <v>3300</v>
      </c>
      <c r="K98" s="173">
        <f>ROUND(E98*J98,2)</f>
        <v>79200</v>
      </c>
      <c r="L98" s="173">
        <v>21</v>
      </c>
      <c r="M98" s="173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3"/>
      <c r="S98" s="173" t="s">
        <v>185</v>
      </c>
      <c r="T98" s="174" t="s">
        <v>167</v>
      </c>
      <c r="U98" s="159">
        <v>0</v>
      </c>
      <c r="V98" s="159">
        <f>ROUND(E98*U98,2)</f>
        <v>0</v>
      </c>
      <c r="W98" s="159"/>
      <c r="X98" s="159" t="s">
        <v>200</v>
      </c>
      <c r="Y98" s="159" t="s">
        <v>169</v>
      </c>
      <c r="Z98" s="149"/>
      <c r="AA98" s="149"/>
      <c r="AB98" s="149"/>
      <c r="AC98" s="149"/>
      <c r="AD98" s="149"/>
      <c r="AE98" s="149"/>
      <c r="AF98" s="149"/>
      <c r="AG98" s="149" t="s">
        <v>201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85" t="s">
        <v>544</v>
      </c>
      <c r="D99" s="181"/>
      <c r="E99" s="182">
        <v>24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203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263"/>
      <c r="D100" s="264"/>
      <c r="E100" s="264"/>
      <c r="F100" s="264"/>
      <c r="G100" s="264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173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1" t="s">
        <v>161</v>
      </c>
      <c r="B101" s="162" t="s">
        <v>122</v>
      </c>
      <c r="C101" s="176" t="s">
        <v>123</v>
      </c>
      <c r="D101" s="163"/>
      <c r="E101" s="164"/>
      <c r="F101" s="165"/>
      <c r="G101" s="165">
        <f>SUMIF(AG102:AG105,"&lt;&gt;NOR",G102:G105)</f>
        <v>0</v>
      </c>
      <c r="H101" s="165"/>
      <c r="I101" s="165">
        <f>SUM(I102:I105)</f>
        <v>449.26</v>
      </c>
      <c r="J101" s="165"/>
      <c r="K101" s="165">
        <f>SUM(K102:K105)</f>
        <v>1563.74</v>
      </c>
      <c r="L101" s="165"/>
      <c r="M101" s="165">
        <f>SUM(M102:M105)</f>
        <v>0</v>
      </c>
      <c r="N101" s="164"/>
      <c r="O101" s="164">
        <f>SUM(O102:O105)</f>
        <v>0</v>
      </c>
      <c r="P101" s="164"/>
      <c r="Q101" s="164">
        <f>SUM(Q102:Q105)</f>
        <v>0</v>
      </c>
      <c r="R101" s="165"/>
      <c r="S101" s="165"/>
      <c r="T101" s="166"/>
      <c r="U101" s="160"/>
      <c r="V101" s="160">
        <f>SUM(V102:V105)</f>
        <v>1.21</v>
      </c>
      <c r="W101" s="160"/>
      <c r="X101" s="160"/>
      <c r="Y101" s="160"/>
      <c r="AG101" t="s">
        <v>162</v>
      </c>
    </row>
    <row r="102" spans="1:60" outlineLevel="1" x14ac:dyDescent="0.2">
      <c r="A102" s="168">
        <v>21</v>
      </c>
      <c r="B102" s="169" t="s">
        <v>545</v>
      </c>
      <c r="C102" s="177" t="s">
        <v>546</v>
      </c>
      <c r="D102" s="170" t="s">
        <v>198</v>
      </c>
      <c r="E102" s="171">
        <v>6.6</v>
      </c>
      <c r="F102" s="172"/>
      <c r="G102" s="173">
        <f>ROUND(E102*F102,2)</f>
        <v>0</v>
      </c>
      <c r="H102" s="172">
        <v>0</v>
      </c>
      <c r="I102" s="173">
        <f>ROUND(E102*H102,2)</f>
        <v>0</v>
      </c>
      <c r="J102" s="172">
        <v>75</v>
      </c>
      <c r="K102" s="173">
        <f>ROUND(E102*J102,2)</f>
        <v>495</v>
      </c>
      <c r="L102" s="173">
        <v>21</v>
      </c>
      <c r="M102" s="173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3"/>
      <c r="S102" s="173" t="s">
        <v>185</v>
      </c>
      <c r="T102" s="174" t="s">
        <v>167</v>
      </c>
      <c r="U102" s="159">
        <v>7.0000000000000007E-2</v>
      </c>
      <c r="V102" s="159">
        <f>ROUND(E102*U102,2)</f>
        <v>0.46</v>
      </c>
      <c r="W102" s="159"/>
      <c r="X102" s="159" t="s">
        <v>200</v>
      </c>
      <c r="Y102" s="159" t="s">
        <v>169</v>
      </c>
      <c r="Z102" s="149"/>
      <c r="AA102" s="149"/>
      <c r="AB102" s="149"/>
      <c r="AC102" s="149"/>
      <c r="AD102" s="149"/>
      <c r="AE102" s="149"/>
      <c r="AF102" s="149"/>
      <c r="AG102" s="149" t="s">
        <v>201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276"/>
      <c r="D103" s="277"/>
      <c r="E103" s="277"/>
      <c r="F103" s="277"/>
      <c r="G103" s="277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173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8">
        <v>22</v>
      </c>
      <c r="B104" s="169" t="s">
        <v>547</v>
      </c>
      <c r="C104" s="177" t="s">
        <v>548</v>
      </c>
      <c r="D104" s="170" t="s">
        <v>198</v>
      </c>
      <c r="E104" s="171">
        <v>6.6</v>
      </c>
      <c r="F104" s="172"/>
      <c r="G104" s="173">
        <f>ROUND(E104*F104,2)</f>
        <v>0</v>
      </c>
      <c r="H104" s="172">
        <v>68.069999999999993</v>
      </c>
      <c r="I104" s="173">
        <f>ROUND(E104*H104,2)</f>
        <v>449.26</v>
      </c>
      <c r="J104" s="172">
        <v>161.93</v>
      </c>
      <c r="K104" s="173">
        <f>ROUND(E104*J104,2)</f>
        <v>1068.74</v>
      </c>
      <c r="L104" s="173">
        <v>21</v>
      </c>
      <c r="M104" s="173">
        <f>G104*(1+L104/100)</f>
        <v>0</v>
      </c>
      <c r="N104" s="171">
        <v>4.2000000000000002E-4</v>
      </c>
      <c r="O104" s="171">
        <f>ROUND(E104*N104,2)</f>
        <v>0</v>
      </c>
      <c r="P104" s="171">
        <v>0</v>
      </c>
      <c r="Q104" s="171">
        <f>ROUND(E104*P104,2)</f>
        <v>0</v>
      </c>
      <c r="R104" s="173"/>
      <c r="S104" s="173" t="s">
        <v>185</v>
      </c>
      <c r="T104" s="174" t="s">
        <v>167</v>
      </c>
      <c r="U104" s="159">
        <v>0.11432</v>
      </c>
      <c r="V104" s="159">
        <f>ROUND(E104*U104,2)</f>
        <v>0.75</v>
      </c>
      <c r="W104" s="159"/>
      <c r="X104" s="159" t="s">
        <v>200</v>
      </c>
      <c r="Y104" s="159" t="s">
        <v>169</v>
      </c>
      <c r="Z104" s="149"/>
      <c r="AA104" s="149"/>
      <c r="AB104" s="149"/>
      <c r="AC104" s="149"/>
      <c r="AD104" s="149"/>
      <c r="AE104" s="149"/>
      <c r="AF104" s="149"/>
      <c r="AG104" s="149" t="s">
        <v>201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76"/>
      <c r="D105" s="277"/>
      <c r="E105" s="277"/>
      <c r="F105" s="277"/>
      <c r="G105" s="277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173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3"/>
      <c r="B106" s="4"/>
      <c r="C106" s="178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15</v>
      </c>
      <c r="AF106">
        <v>21</v>
      </c>
      <c r="AG106" t="s">
        <v>147</v>
      </c>
    </row>
    <row r="107" spans="1:60" x14ac:dyDescent="0.2">
      <c r="A107" s="152"/>
      <c r="B107" s="153" t="s">
        <v>29</v>
      </c>
      <c r="C107" s="179"/>
      <c r="D107" s="154"/>
      <c r="E107" s="155"/>
      <c r="F107" s="155"/>
      <c r="G107" s="167">
        <f>G8+G15+G37+G44+G51+G55+G58+G92+G97+G101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193</v>
      </c>
    </row>
    <row r="108" spans="1:60" x14ac:dyDescent="0.2">
      <c r="C108" s="180"/>
      <c r="D108" s="10"/>
      <c r="AG108" t="s">
        <v>194</v>
      </c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N+ixaToOdMoHjmyaQPuM2LFzoVFv9qQ+F2OKhekRRt/g7QeXGMOlwCSPNnDEgQF0OKmiwkt+pX+xjDJEbI3Qw==" saltValue="dBrrB/8VnYS9HUNQ3rWcjg==" spinCount="100000" sheet="1" formatRows="0"/>
  <mergeCells count="32">
    <mergeCell ref="C29:G29"/>
    <mergeCell ref="A1:G1"/>
    <mergeCell ref="C2:G2"/>
    <mergeCell ref="C3:G3"/>
    <mergeCell ref="C4:G4"/>
    <mergeCell ref="C10:G10"/>
    <mergeCell ref="C14:G14"/>
    <mergeCell ref="C17:G17"/>
    <mergeCell ref="C19:G19"/>
    <mergeCell ref="C22:G22"/>
    <mergeCell ref="C24:G24"/>
    <mergeCell ref="C26:G26"/>
    <mergeCell ref="C75:G75"/>
    <mergeCell ref="C31:G31"/>
    <mergeCell ref="C33:G33"/>
    <mergeCell ref="C36:G36"/>
    <mergeCell ref="C39:G39"/>
    <mergeCell ref="C43:G43"/>
    <mergeCell ref="C46:G46"/>
    <mergeCell ref="C50:G50"/>
    <mergeCell ref="C54:G54"/>
    <mergeCell ref="C57:G57"/>
    <mergeCell ref="C61:G61"/>
    <mergeCell ref="C69:G69"/>
    <mergeCell ref="C103:G103"/>
    <mergeCell ref="C105:G105"/>
    <mergeCell ref="C82:G82"/>
    <mergeCell ref="C85:G85"/>
    <mergeCell ref="C91:G91"/>
    <mergeCell ref="C94:G94"/>
    <mergeCell ref="C96:G96"/>
    <mergeCell ref="C100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BFEA-B2B8-47EB-8F81-4978BF9F0F35}">
  <sheetPr>
    <outlinePr summaryBelow="0"/>
  </sheetPr>
  <dimension ref="A1:BH5000"/>
  <sheetViews>
    <sheetView workbookViewId="0">
      <pane ySplit="7" topLeftCell="A174" activePane="bottomLeft" state="frozen"/>
      <selection pane="bottomLeft" activeCell="P181" sqref="P18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7" t="s">
        <v>195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55</v>
      </c>
      <c r="C3" s="268" t="s">
        <v>56</v>
      </c>
      <c r="D3" s="269"/>
      <c r="E3" s="269"/>
      <c r="F3" s="269"/>
      <c r="G3" s="270"/>
      <c r="AC3" s="123" t="s">
        <v>133</v>
      </c>
      <c r="AG3" t="s">
        <v>137</v>
      </c>
    </row>
    <row r="4" spans="1:60" ht="24.95" customHeight="1" x14ac:dyDescent="0.2">
      <c r="A4" s="142" t="s">
        <v>9</v>
      </c>
      <c r="B4" s="143" t="s">
        <v>61</v>
      </c>
      <c r="C4" s="271" t="s">
        <v>62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92</v>
      </c>
      <c r="C8" s="176" t="s">
        <v>93</v>
      </c>
      <c r="D8" s="163"/>
      <c r="E8" s="164"/>
      <c r="F8" s="165"/>
      <c r="G8" s="165">
        <f>SUMIF(AG9:AG23,"&lt;&gt;NOR",G9:G23)</f>
        <v>0</v>
      </c>
      <c r="H8" s="165"/>
      <c r="I8" s="165">
        <f>SUM(I9:I23)</f>
        <v>24877.559999999998</v>
      </c>
      <c r="J8" s="165"/>
      <c r="K8" s="165">
        <f>SUM(K9:K23)</f>
        <v>44893.54</v>
      </c>
      <c r="L8" s="165"/>
      <c r="M8" s="165">
        <f>SUM(M9:M23)</f>
        <v>0</v>
      </c>
      <c r="N8" s="164"/>
      <c r="O8" s="164">
        <f>SUM(O9:O23)</f>
        <v>5.0500000000000007</v>
      </c>
      <c r="P8" s="164"/>
      <c r="Q8" s="164">
        <f>SUM(Q9:Q23)</f>
        <v>0</v>
      </c>
      <c r="R8" s="165"/>
      <c r="S8" s="165"/>
      <c r="T8" s="166"/>
      <c r="U8" s="160"/>
      <c r="V8" s="160">
        <f>SUM(V9:V23)</f>
        <v>85.81</v>
      </c>
      <c r="W8" s="160"/>
      <c r="X8" s="160"/>
      <c r="Y8" s="160"/>
      <c r="AG8" t="s">
        <v>162</v>
      </c>
    </row>
    <row r="9" spans="1:60" ht="22.5" outlineLevel="1" x14ac:dyDescent="0.2">
      <c r="A9" s="168">
        <v>1</v>
      </c>
      <c r="B9" s="169" t="s">
        <v>549</v>
      </c>
      <c r="C9" s="177" t="s">
        <v>550</v>
      </c>
      <c r="D9" s="170" t="s">
        <v>198</v>
      </c>
      <c r="E9" s="171">
        <v>26</v>
      </c>
      <c r="F9" s="172"/>
      <c r="G9" s="173">
        <f>ROUND(E9*F9,2)</f>
        <v>0</v>
      </c>
      <c r="H9" s="172">
        <v>221.95</v>
      </c>
      <c r="I9" s="173">
        <f>ROUND(E9*H9,2)</f>
        <v>5770.7</v>
      </c>
      <c r="J9" s="172">
        <v>314.05</v>
      </c>
      <c r="K9" s="173">
        <f>ROUND(E9*J9,2)</f>
        <v>8165.3</v>
      </c>
      <c r="L9" s="173">
        <v>21</v>
      </c>
      <c r="M9" s="173">
        <f>G9*(1+L9/100)</f>
        <v>0</v>
      </c>
      <c r="N9" s="171">
        <v>3.6139999999999999E-2</v>
      </c>
      <c r="O9" s="171">
        <f>ROUND(E9*N9,2)</f>
        <v>0.94</v>
      </c>
      <c r="P9" s="171">
        <v>0</v>
      </c>
      <c r="Q9" s="171">
        <f>ROUND(E9*P9,2)</f>
        <v>0</v>
      </c>
      <c r="R9" s="173" t="s">
        <v>199</v>
      </c>
      <c r="S9" s="173" t="s">
        <v>166</v>
      </c>
      <c r="T9" s="174" t="s">
        <v>166</v>
      </c>
      <c r="U9" s="159">
        <v>0.61907000000000001</v>
      </c>
      <c r="V9" s="159">
        <f>ROUND(E9*U9,2)</f>
        <v>16.100000000000001</v>
      </c>
      <c r="W9" s="159"/>
      <c r="X9" s="159" t="s">
        <v>200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74" t="s">
        <v>551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85" t="s">
        <v>552</v>
      </c>
      <c r="D11" s="181"/>
      <c r="E11" s="182">
        <v>26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63"/>
      <c r="D12" s="264"/>
      <c r="E12" s="264"/>
      <c r="F12" s="264"/>
      <c r="G12" s="264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2</v>
      </c>
      <c r="B13" s="169" t="s">
        <v>553</v>
      </c>
      <c r="C13" s="177" t="s">
        <v>554</v>
      </c>
      <c r="D13" s="170" t="s">
        <v>330</v>
      </c>
      <c r="E13" s="171">
        <v>18.8</v>
      </c>
      <c r="F13" s="172"/>
      <c r="G13" s="173">
        <f>ROUND(E13*F13,2)</f>
        <v>0</v>
      </c>
      <c r="H13" s="172">
        <v>25</v>
      </c>
      <c r="I13" s="173">
        <f>ROUND(E13*H13,2)</f>
        <v>470</v>
      </c>
      <c r="J13" s="172">
        <v>72.5</v>
      </c>
      <c r="K13" s="173">
        <f>ROUND(E13*J13,2)</f>
        <v>1363</v>
      </c>
      <c r="L13" s="173">
        <v>21</v>
      </c>
      <c r="M13" s="173">
        <f>G13*(1+L13/100)</f>
        <v>0</v>
      </c>
      <c r="N13" s="171">
        <v>4.3299999999999996E-3</v>
      </c>
      <c r="O13" s="171">
        <f>ROUND(E13*N13,2)</f>
        <v>0.08</v>
      </c>
      <c r="P13" s="171">
        <v>0</v>
      </c>
      <c r="Q13" s="171">
        <f>ROUND(E13*P13,2)</f>
        <v>0</v>
      </c>
      <c r="R13" s="173" t="s">
        <v>239</v>
      </c>
      <c r="S13" s="173" t="s">
        <v>166</v>
      </c>
      <c r="T13" s="174" t="s">
        <v>166</v>
      </c>
      <c r="U13" s="159">
        <v>0.152</v>
      </c>
      <c r="V13" s="159">
        <f>ROUND(E13*U13,2)</f>
        <v>2.86</v>
      </c>
      <c r="W13" s="159"/>
      <c r="X13" s="159" t="s">
        <v>200</v>
      </c>
      <c r="Y13" s="159" t="s">
        <v>169</v>
      </c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74" t="s">
        <v>555</v>
      </c>
      <c r="D14" s="275"/>
      <c r="E14" s="275"/>
      <c r="F14" s="275"/>
      <c r="G14" s="275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85" t="s">
        <v>556</v>
      </c>
      <c r="D15" s="181"/>
      <c r="E15" s="182">
        <v>18.8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63"/>
      <c r="D16" s="264"/>
      <c r="E16" s="264"/>
      <c r="F16" s="264"/>
      <c r="G16" s="264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173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8">
        <v>3</v>
      </c>
      <c r="B17" s="169" t="s">
        <v>557</v>
      </c>
      <c r="C17" s="177" t="s">
        <v>558</v>
      </c>
      <c r="D17" s="170" t="s">
        <v>198</v>
      </c>
      <c r="E17" s="171">
        <v>61.45</v>
      </c>
      <c r="F17" s="172"/>
      <c r="G17" s="173">
        <f>ROUND(E17*F17,2)</f>
        <v>0</v>
      </c>
      <c r="H17" s="172">
        <v>60.37</v>
      </c>
      <c r="I17" s="173">
        <f>ROUND(E17*H17,2)</f>
        <v>3709.74</v>
      </c>
      <c r="J17" s="172">
        <v>437.63</v>
      </c>
      <c r="K17" s="173">
        <f>ROUND(E17*J17,2)</f>
        <v>26892.36</v>
      </c>
      <c r="L17" s="173">
        <v>21</v>
      </c>
      <c r="M17" s="173">
        <f>G17*(1+L17/100)</f>
        <v>0</v>
      </c>
      <c r="N17" s="171">
        <v>4.7660000000000001E-2</v>
      </c>
      <c r="O17" s="171">
        <f>ROUND(E17*N17,2)</f>
        <v>2.93</v>
      </c>
      <c r="P17" s="171">
        <v>0</v>
      </c>
      <c r="Q17" s="171">
        <f>ROUND(E17*P17,2)</f>
        <v>0</v>
      </c>
      <c r="R17" s="173" t="s">
        <v>199</v>
      </c>
      <c r="S17" s="173" t="s">
        <v>166</v>
      </c>
      <c r="T17" s="174" t="s">
        <v>166</v>
      </c>
      <c r="U17" s="159">
        <v>0.84</v>
      </c>
      <c r="V17" s="159">
        <f>ROUND(E17*U17,2)</f>
        <v>51.62</v>
      </c>
      <c r="W17" s="159"/>
      <c r="X17" s="159" t="s">
        <v>200</v>
      </c>
      <c r="Y17" s="159" t="s">
        <v>169</v>
      </c>
      <c r="Z17" s="149"/>
      <c r="AA17" s="149"/>
      <c r="AB17" s="149"/>
      <c r="AC17" s="149"/>
      <c r="AD17" s="149"/>
      <c r="AE17" s="149"/>
      <c r="AF17" s="149"/>
      <c r="AG17" s="149" t="s">
        <v>201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85" t="s">
        <v>559</v>
      </c>
      <c r="D18" s="181"/>
      <c r="E18" s="182">
        <v>46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85" t="s">
        <v>560</v>
      </c>
      <c r="D19" s="181"/>
      <c r="E19" s="182">
        <v>15.45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63"/>
      <c r="D20" s="264"/>
      <c r="E20" s="264"/>
      <c r="F20" s="264"/>
      <c r="G20" s="264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173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4</v>
      </c>
      <c r="B21" s="169" t="s">
        <v>561</v>
      </c>
      <c r="C21" s="177" t="s">
        <v>562</v>
      </c>
      <c r="D21" s="170" t="s">
        <v>198</v>
      </c>
      <c r="E21" s="171">
        <v>20.8</v>
      </c>
      <c r="F21" s="172"/>
      <c r="G21" s="173">
        <f>ROUND(E21*F21,2)</f>
        <v>0</v>
      </c>
      <c r="H21" s="172">
        <v>717.65</v>
      </c>
      <c r="I21" s="173">
        <f>ROUND(E21*H21,2)</f>
        <v>14927.12</v>
      </c>
      <c r="J21" s="172">
        <v>407.35</v>
      </c>
      <c r="K21" s="173">
        <f>ROUND(E21*J21,2)</f>
        <v>8472.8799999999992</v>
      </c>
      <c r="L21" s="173">
        <v>21</v>
      </c>
      <c r="M21" s="173">
        <f>G21*(1+L21/100)</f>
        <v>0</v>
      </c>
      <c r="N21" s="171">
        <v>5.2999999999999999E-2</v>
      </c>
      <c r="O21" s="171">
        <f>ROUND(E21*N21,2)</f>
        <v>1.1000000000000001</v>
      </c>
      <c r="P21" s="171">
        <v>0</v>
      </c>
      <c r="Q21" s="171">
        <f>ROUND(E21*P21,2)</f>
        <v>0</v>
      </c>
      <c r="R21" s="173" t="s">
        <v>239</v>
      </c>
      <c r="S21" s="173" t="s">
        <v>166</v>
      </c>
      <c r="T21" s="174" t="s">
        <v>166</v>
      </c>
      <c r="U21" s="159">
        <v>0.73243999999999998</v>
      </c>
      <c r="V21" s="159">
        <f>ROUND(E21*U21,2)</f>
        <v>15.23</v>
      </c>
      <c r="W21" s="159"/>
      <c r="X21" s="159" t="s">
        <v>200</v>
      </c>
      <c r="Y21" s="159" t="s">
        <v>169</v>
      </c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85" t="s">
        <v>563</v>
      </c>
      <c r="D22" s="181"/>
      <c r="E22" s="182">
        <v>20.8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203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63"/>
      <c r="D23" s="264"/>
      <c r="E23" s="264"/>
      <c r="F23" s="264"/>
      <c r="G23" s="264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173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161</v>
      </c>
      <c r="B24" s="162" t="s">
        <v>98</v>
      </c>
      <c r="C24" s="176" t="s">
        <v>99</v>
      </c>
      <c r="D24" s="163"/>
      <c r="E24" s="164"/>
      <c r="F24" s="165"/>
      <c r="G24" s="165">
        <f>SUMIF(AG25:AG28,"&lt;&gt;NOR",G25:G28)</f>
        <v>0</v>
      </c>
      <c r="H24" s="165"/>
      <c r="I24" s="165">
        <f>SUM(I25:I28)</f>
        <v>47.32</v>
      </c>
      <c r="J24" s="165"/>
      <c r="K24" s="165">
        <f>SUM(K25:K28)</f>
        <v>3449.68</v>
      </c>
      <c r="L24" s="165"/>
      <c r="M24" s="165">
        <f>SUM(M25:M28)</f>
        <v>0</v>
      </c>
      <c r="N24" s="164"/>
      <c r="O24" s="164">
        <f>SUM(O25:O28)</f>
        <v>0</v>
      </c>
      <c r="P24" s="164"/>
      <c r="Q24" s="164">
        <f>SUM(Q25:Q28)</f>
        <v>0</v>
      </c>
      <c r="R24" s="165"/>
      <c r="S24" s="165"/>
      <c r="T24" s="166"/>
      <c r="U24" s="160"/>
      <c r="V24" s="160">
        <f>SUM(V25:V28)</f>
        <v>8.01</v>
      </c>
      <c r="W24" s="160"/>
      <c r="X24" s="160"/>
      <c r="Y24" s="160"/>
      <c r="AG24" t="s">
        <v>162</v>
      </c>
    </row>
    <row r="25" spans="1:60" ht="56.25" outlineLevel="1" x14ac:dyDescent="0.2">
      <c r="A25" s="168">
        <v>5</v>
      </c>
      <c r="B25" s="169" t="s">
        <v>224</v>
      </c>
      <c r="C25" s="177" t="s">
        <v>225</v>
      </c>
      <c r="D25" s="170" t="s">
        <v>198</v>
      </c>
      <c r="E25" s="171">
        <v>26</v>
      </c>
      <c r="F25" s="172"/>
      <c r="G25" s="173">
        <f>ROUND(E25*F25,2)</f>
        <v>0</v>
      </c>
      <c r="H25" s="172">
        <v>1.82</v>
      </c>
      <c r="I25" s="173">
        <f>ROUND(E25*H25,2)</f>
        <v>47.32</v>
      </c>
      <c r="J25" s="172">
        <v>132.68</v>
      </c>
      <c r="K25" s="173">
        <f>ROUND(E25*J25,2)</f>
        <v>3449.68</v>
      </c>
      <c r="L25" s="173">
        <v>21</v>
      </c>
      <c r="M25" s="173">
        <f>G25*(1+L25/100)</f>
        <v>0</v>
      </c>
      <c r="N25" s="171">
        <v>4.0000000000000003E-5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199</v>
      </c>
      <c r="S25" s="173" t="s">
        <v>166</v>
      </c>
      <c r="T25" s="174" t="s">
        <v>166</v>
      </c>
      <c r="U25" s="159">
        <v>0.308</v>
      </c>
      <c r="V25" s="159">
        <f>ROUND(E25*U25,2)</f>
        <v>8.01</v>
      </c>
      <c r="W25" s="159"/>
      <c r="X25" s="159" t="s">
        <v>200</v>
      </c>
      <c r="Y25" s="159" t="s">
        <v>169</v>
      </c>
      <c r="Z25" s="149"/>
      <c r="AA25" s="149"/>
      <c r="AB25" s="149"/>
      <c r="AC25" s="149"/>
      <c r="AD25" s="149"/>
      <c r="AE25" s="149"/>
      <c r="AF25" s="149"/>
      <c r="AG25" s="149" t="s">
        <v>201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2" x14ac:dyDescent="0.2">
      <c r="A26" s="156"/>
      <c r="B26" s="157"/>
      <c r="C26" s="265" t="s">
        <v>226</v>
      </c>
      <c r="D26" s="266"/>
      <c r="E26" s="266"/>
      <c r="F26" s="266"/>
      <c r="G26" s="266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5" t="str">
        <f>C26</f>
        <v>zárubněmi, umytí a vyčištění jiných zasklených a natíraných ploch a zařizovacích předmětů před předáním do užívání světlá výška podlaží do 4 m</v>
      </c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85" t="s">
        <v>564</v>
      </c>
      <c r="D27" s="181"/>
      <c r="E27" s="182">
        <v>26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263"/>
      <c r="D28" s="264"/>
      <c r="E28" s="264"/>
      <c r="F28" s="264"/>
      <c r="G28" s="264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1" t="s">
        <v>161</v>
      </c>
      <c r="B29" s="162" t="s">
        <v>92</v>
      </c>
      <c r="C29" s="176" t="s">
        <v>93</v>
      </c>
      <c r="D29" s="163"/>
      <c r="E29" s="164"/>
      <c r="F29" s="165"/>
      <c r="G29" s="165">
        <f>SUMIF(AG30:AG33,"&lt;&gt;NOR",G30:G33)</f>
        <v>0</v>
      </c>
      <c r="H29" s="165"/>
      <c r="I29" s="165">
        <f>SUM(I30:I33)</f>
        <v>3630.75</v>
      </c>
      <c r="J29" s="165"/>
      <c r="K29" s="165">
        <f>SUM(K30:K33)</f>
        <v>0</v>
      </c>
      <c r="L29" s="165"/>
      <c r="M29" s="165">
        <f>SUM(M30:M33)</f>
        <v>0</v>
      </c>
      <c r="N29" s="164"/>
      <c r="O29" s="164">
        <f>SUM(O30:O33)</f>
        <v>0.02</v>
      </c>
      <c r="P29" s="164"/>
      <c r="Q29" s="164">
        <f>SUM(Q30:Q33)</f>
        <v>0</v>
      </c>
      <c r="R29" s="165"/>
      <c r="S29" s="165"/>
      <c r="T29" s="166"/>
      <c r="U29" s="160"/>
      <c r="V29" s="160">
        <f>SUM(V30:V33)</f>
        <v>0</v>
      </c>
      <c r="W29" s="160"/>
      <c r="X29" s="160"/>
      <c r="Y29" s="160"/>
      <c r="AG29" t="s">
        <v>162</v>
      </c>
    </row>
    <row r="30" spans="1:60" outlineLevel="1" x14ac:dyDescent="0.2">
      <c r="A30" s="168">
        <v>6</v>
      </c>
      <c r="B30" s="169" t="s">
        <v>565</v>
      </c>
      <c r="C30" s="177" t="s">
        <v>566</v>
      </c>
      <c r="D30" s="170" t="s">
        <v>330</v>
      </c>
      <c r="E30" s="171">
        <v>51.5</v>
      </c>
      <c r="F30" s="172"/>
      <c r="G30" s="173">
        <f>ROUND(E30*F30,2)</f>
        <v>0</v>
      </c>
      <c r="H30" s="172">
        <v>70.5</v>
      </c>
      <c r="I30" s="173">
        <f>ROUND(E30*H30,2)</f>
        <v>3630.75</v>
      </c>
      <c r="J30" s="172">
        <v>0</v>
      </c>
      <c r="K30" s="173">
        <f>ROUND(E30*J30,2)</f>
        <v>0</v>
      </c>
      <c r="L30" s="173">
        <v>21</v>
      </c>
      <c r="M30" s="173">
        <f>G30*(1+L30/100)</f>
        <v>0</v>
      </c>
      <c r="N30" s="171">
        <v>4.6000000000000001E-4</v>
      </c>
      <c r="O30" s="171">
        <f>ROUND(E30*N30,2)</f>
        <v>0.02</v>
      </c>
      <c r="P30" s="171">
        <v>0</v>
      </c>
      <c r="Q30" s="171">
        <f>ROUND(E30*P30,2)</f>
        <v>0</v>
      </c>
      <c r="R30" s="173" t="s">
        <v>199</v>
      </c>
      <c r="S30" s="173" t="s">
        <v>166</v>
      </c>
      <c r="T30" s="174" t="s">
        <v>166</v>
      </c>
      <c r="U30" s="159">
        <v>0</v>
      </c>
      <c r="V30" s="159">
        <f>ROUND(E30*U30,2)</f>
        <v>0</v>
      </c>
      <c r="W30" s="159"/>
      <c r="X30" s="159" t="s">
        <v>200</v>
      </c>
      <c r="Y30" s="159" t="s">
        <v>169</v>
      </c>
      <c r="Z30" s="149"/>
      <c r="AA30" s="149"/>
      <c r="AB30" s="149"/>
      <c r="AC30" s="149"/>
      <c r="AD30" s="149"/>
      <c r="AE30" s="149"/>
      <c r="AF30" s="149"/>
      <c r="AG30" s="149" t="s">
        <v>201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74" t="s">
        <v>567</v>
      </c>
      <c r="D31" s="275"/>
      <c r="E31" s="275"/>
      <c r="F31" s="275"/>
      <c r="G31" s="275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209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5" t="str">
        <f>C31</f>
        <v>omítka vápenocementová, strojně nebo ručně nanášená v podlaží i ve schodišti na jakýkoliv druh podkladu, kompletní souvrství</v>
      </c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5" t="s">
        <v>568</v>
      </c>
      <c r="D32" s="181"/>
      <c r="E32" s="182">
        <v>51.5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63"/>
      <c r="D33" s="264"/>
      <c r="E33" s="264"/>
      <c r="F33" s="264"/>
      <c r="G33" s="264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161</v>
      </c>
      <c r="B34" s="162" t="s">
        <v>100</v>
      </c>
      <c r="C34" s="176" t="s">
        <v>101</v>
      </c>
      <c r="D34" s="163"/>
      <c r="E34" s="164"/>
      <c r="F34" s="165"/>
      <c r="G34" s="165">
        <f>SUMIF(AG35:AG43,"&lt;&gt;NOR",G35:G43)</f>
        <v>0</v>
      </c>
      <c r="H34" s="165"/>
      <c r="I34" s="165">
        <f>SUM(I35:I43)</f>
        <v>182.37</v>
      </c>
      <c r="J34" s="165"/>
      <c r="K34" s="165">
        <f>SUM(K35:K43)</f>
        <v>5089.45</v>
      </c>
      <c r="L34" s="165"/>
      <c r="M34" s="165">
        <f>SUM(M35:M43)</f>
        <v>0</v>
      </c>
      <c r="N34" s="164"/>
      <c r="O34" s="164">
        <f>SUM(O35:O43)</f>
        <v>0.01</v>
      </c>
      <c r="P34" s="164"/>
      <c r="Q34" s="164">
        <f>SUM(Q35:Q43)</f>
        <v>1.86</v>
      </c>
      <c r="R34" s="165"/>
      <c r="S34" s="165"/>
      <c r="T34" s="166"/>
      <c r="U34" s="160"/>
      <c r="V34" s="160">
        <f>SUM(V35:V43)</f>
        <v>12.850000000000001</v>
      </c>
      <c r="W34" s="160"/>
      <c r="X34" s="160"/>
      <c r="Y34" s="160"/>
      <c r="AG34" t="s">
        <v>162</v>
      </c>
    </row>
    <row r="35" spans="1:60" outlineLevel="1" x14ac:dyDescent="0.2">
      <c r="A35" s="168">
        <v>7</v>
      </c>
      <c r="B35" s="169" t="s">
        <v>569</v>
      </c>
      <c r="C35" s="177" t="s">
        <v>570</v>
      </c>
      <c r="D35" s="170" t="s">
        <v>330</v>
      </c>
      <c r="E35" s="171">
        <v>12.7</v>
      </c>
      <c r="F35" s="172"/>
      <c r="G35" s="173">
        <f>ROUND(E35*F35,2)</f>
        <v>0</v>
      </c>
      <c r="H35" s="172">
        <v>14.36</v>
      </c>
      <c r="I35" s="173">
        <f>ROUND(E35*H35,2)</f>
        <v>182.37</v>
      </c>
      <c r="J35" s="172">
        <v>85.34</v>
      </c>
      <c r="K35" s="173">
        <f>ROUND(E35*J35,2)</f>
        <v>1083.82</v>
      </c>
      <c r="L35" s="173">
        <v>21</v>
      </c>
      <c r="M35" s="173">
        <f>G35*(1+L35/100)</f>
        <v>0</v>
      </c>
      <c r="N35" s="171">
        <v>4.8999999999999998E-4</v>
      </c>
      <c r="O35" s="171">
        <f>ROUND(E35*N35,2)</f>
        <v>0.01</v>
      </c>
      <c r="P35" s="171">
        <v>4.0000000000000001E-3</v>
      </c>
      <c r="Q35" s="171">
        <f>ROUND(E35*P35,2)</f>
        <v>0.05</v>
      </c>
      <c r="R35" s="173" t="s">
        <v>231</v>
      </c>
      <c r="S35" s="173" t="s">
        <v>166</v>
      </c>
      <c r="T35" s="174" t="s">
        <v>166</v>
      </c>
      <c r="U35" s="159">
        <v>0.20799999999999999</v>
      </c>
      <c r="V35" s="159">
        <f>ROUND(E35*U35,2)</f>
        <v>2.64</v>
      </c>
      <c r="W35" s="159"/>
      <c r="X35" s="159" t="s">
        <v>200</v>
      </c>
      <c r="Y35" s="159" t="s">
        <v>169</v>
      </c>
      <c r="Z35" s="149"/>
      <c r="AA35" s="149"/>
      <c r="AB35" s="149"/>
      <c r="AC35" s="149"/>
      <c r="AD35" s="149"/>
      <c r="AE35" s="149"/>
      <c r="AF35" s="149"/>
      <c r="AG35" s="149" t="s">
        <v>201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65" t="s">
        <v>571</v>
      </c>
      <c r="D36" s="266"/>
      <c r="E36" s="266"/>
      <c r="F36" s="266"/>
      <c r="G36" s="266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85" t="s">
        <v>572</v>
      </c>
      <c r="D37" s="181"/>
      <c r="E37" s="182">
        <v>12.7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203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63"/>
      <c r="D38" s="264"/>
      <c r="E38" s="264"/>
      <c r="F38" s="264"/>
      <c r="G38" s="264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8">
        <v>8</v>
      </c>
      <c r="B39" s="169" t="s">
        <v>573</v>
      </c>
      <c r="C39" s="177" t="s">
        <v>574</v>
      </c>
      <c r="D39" s="170" t="s">
        <v>198</v>
      </c>
      <c r="E39" s="171">
        <v>39.270899999999997</v>
      </c>
      <c r="F39" s="172"/>
      <c r="G39" s="173">
        <f>ROUND(E39*F39,2)</f>
        <v>0</v>
      </c>
      <c r="H39" s="172">
        <v>0</v>
      </c>
      <c r="I39" s="173">
        <f>ROUND(E39*H39,2)</f>
        <v>0</v>
      </c>
      <c r="J39" s="172">
        <v>102</v>
      </c>
      <c r="K39" s="173">
        <f>ROUND(E39*J39,2)</f>
        <v>4005.63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4.5999999999999999E-2</v>
      </c>
      <c r="Q39" s="171">
        <f>ROUND(E39*P39,2)</f>
        <v>1.81</v>
      </c>
      <c r="R39" s="173" t="s">
        <v>231</v>
      </c>
      <c r="S39" s="173" t="s">
        <v>166</v>
      </c>
      <c r="T39" s="174" t="s">
        <v>166</v>
      </c>
      <c r="U39" s="159">
        <v>0.26</v>
      </c>
      <c r="V39" s="159">
        <f>ROUND(E39*U39,2)</f>
        <v>10.210000000000001</v>
      </c>
      <c r="W39" s="159"/>
      <c r="X39" s="159" t="s">
        <v>200</v>
      </c>
      <c r="Y39" s="159" t="s">
        <v>169</v>
      </c>
      <c r="Z39" s="149"/>
      <c r="AA39" s="149"/>
      <c r="AB39" s="149"/>
      <c r="AC39" s="149"/>
      <c r="AD39" s="149"/>
      <c r="AE39" s="149"/>
      <c r="AF39" s="149"/>
      <c r="AG39" s="149" t="s">
        <v>201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5" t="s">
        <v>575</v>
      </c>
      <c r="D40" s="181"/>
      <c r="E40" s="182">
        <v>40.870899999999999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5" t="s">
        <v>576</v>
      </c>
      <c r="D41" s="181"/>
      <c r="E41" s="182">
        <v>-1.6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86" t="s">
        <v>205</v>
      </c>
      <c r="D42" s="183"/>
      <c r="E42" s="184">
        <v>39.270899999999997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203</v>
      </c>
      <c r="AH42" s="149">
        <v>1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63"/>
      <c r="D43" s="264"/>
      <c r="E43" s="264"/>
      <c r="F43" s="264"/>
      <c r="G43" s="264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1" t="s">
        <v>161</v>
      </c>
      <c r="B44" s="162" t="s">
        <v>108</v>
      </c>
      <c r="C44" s="176" t="s">
        <v>109</v>
      </c>
      <c r="D44" s="163"/>
      <c r="E44" s="164"/>
      <c r="F44" s="165"/>
      <c r="G44" s="165">
        <f>SUMIF(AG45:AG56,"&lt;&gt;NOR",G45:G56)</f>
        <v>0</v>
      </c>
      <c r="H44" s="165"/>
      <c r="I44" s="165">
        <f>SUM(I45:I56)</f>
        <v>148.42000000000002</v>
      </c>
      <c r="J44" s="165"/>
      <c r="K44" s="165">
        <f>SUM(K45:K56)</f>
        <v>1102.08</v>
      </c>
      <c r="L44" s="165"/>
      <c r="M44" s="165">
        <f>SUM(M45:M56)</f>
        <v>0</v>
      </c>
      <c r="N44" s="164"/>
      <c r="O44" s="164">
        <f>SUM(O45:O56)</f>
        <v>0</v>
      </c>
      <c r="P44" s="164"/>
      <c r="Q44" s="164">
        <f>SUM(Q45:Q56)</f>
        <v>0</v>
      </c>
      <c r="R44" s="165"/>
      <c r="S44" s="165"/>
      <c r="T44" s="166"/>
      <c r="U44" s="160"/>
      <c r="V44" s="160">
        <f>SUM(V45:V56)</f>
        <v>1.59</v>
      </c>
      <c r="W44" s="160"/>
      <c r="X44" s="160"/>
      <c r="Y44" s="160"/>
      <c r="AG44" t="s">
        <v>162</v>
      </c>
    </row>
    <row r="45" spans="1:60" outlineLevel="1" x14ac:dyDescent="0.2">
      <c r="A45" s="168">
        <v>9</v>
      </c>
      <c r="B45" s="169" t="s">
        <v>577</v>
      </c>
      <c r="C45" s="177" t="s">
        <v>578</v>
      </c>
      <c r="D45" s="170" t="s">
        <v>244</v>
      </c>
      <c r="E45" s="171">
        <v>1</v>
      </c>
      <c r="F45" s="172"/>
      <c r="G45" s="173">
        <f>ROUND(E45*F45,2)</f>
        <v>0</v>
      </c>
      <c r="H45" s="172">
        <v>3.06</v>
      </c>
      <c r="I45" s="173">
        <f>ROUND(E45*H45,2)</f>
        <v>3.06</v>
      </c>
      <c r="J45" s="172">
        <v>308.44</v>
      </c>
      <c r="K45" s="173">
        <f>ROUND(E45*J45,2)</f>
        <v>308.44</v>
      </c>
      <c r="L45" s="173">
        <v>21</v>
      </c>
      <c r="M45" s="173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3" t="s">
        <v>579</v>
      </c>
      <c r="S45" s="173" t="s">
        <v>166</v>
      </c>
      <c r="T45" s="174" t="s">
        <v>166</v>
      </c>
      <c r="U45" s="159">
        <v>0.61699999999999999</v>
      </c>
      <c r="V45" s="159">
        <f>ROUND(E45*U45,2)</f>
        <v>0.62</v>
      </c>
      <c r="W45" s="159"/>
      <c r="X45" s="159" t="s">
        <v>200</v>
      </c>
      <c r="Y45" s="159" t="s">
        <v>169</v>
      </c>
      <c r="Z45" s="149"/>
      <c r="AA45" s="149"/>
      <c r="AB45" s="149"/>
      <c r="AC45" s="149"/>
      <c r="AD45" s="149"/>
      <c r="AE45" s="149"/>
      <c r="AF45" s="149"/>
      <c r="AG45" s="149" t="s">
        <v>201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85" t="s">
        <v>580</v>
      </c>
      <c r="D46" s="181"/>
      <c r="E46" s="182">
        <v>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263"/>
      <c r="D47" s="264"/>
      <c r="E47" s="264"/>
      <c r="F47" s="264"/>
      <c r="G47" s="264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173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68">
        <v>10</v>
      </c>
      <c r="B48" s="169" t="s">
        <v>581</v>
      </c>
      <c r="C48" s="177" t="s">
        <v>582</v>
      </c>
      <c r="D48" s="170" t="s">
        <v>244</v>
      </c>
      <c r="E48" s="171">
        <v>1</v>
      </c>
      <c r="F48" s="172"/>
      <c r="G48" s="173">
        <f>ROUND(E48*F48,2)</f>
        <v>0</v>
      </c>
      <c r="H48" s="172">
        <v>145.36000000000001</v>
      </c>
      <c r="I48" s="173">
        <f>ROUND(E48*H48,2)</f>
        <v>145.36000000000001</v>
      </c>
      <c r="J48" s="172">
        <v>396.64</v>
      </c>
      <c r="K48" s="173">
        <f>ROUND(E48*J48,2)</f>
        <v>396.64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 t="s">
        <v>579</v>
      </c>
      <c r="S48" s="173" t="s">
        <v>166</v>
      </c>
      <c r="T48" s="174" t="s">
        <v>166</v>
      </c>
      <c r="U48" s="159">
        <v>0.86799999999999999</v>
      </c>
      <c r="V48" s="159">
        <f>ROUND(E48*U48,2)</f>
        <v>0.87</v>
      </c>
      <c r="W48" s="159"/>
      <c r="X48" s="159" t="s">
        <v>200</v>
      </c>
      <c r="Y48" s="159" t="s">
        <v>169</v>
      </c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85" t="s">
        <v>580</v>
      </c>
      <c r="D49" s="181"/>
      <c r="E49" s="182">
        <v>1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203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263"/>
      <c r="D50" s="264"/>
      <c r="E50" s="264"/>
      <c r="F50" s="264"/>
      <c r="G50" s="264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173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8">
        <v>11</v>
      </c>
      <c r="B51" s="169" t="s">
        <v>583</v>
      </c>
      <c r="C51" s="177" t="s">
        <v>584</v>
      </c>
      <c r="D51" s="170" t="s">
        <v>244</v>
      </c>
      <c r="E51" s="171">
        <v>1</v>
      </c>
      <c r="F51" s="172"/>
      <c r="G51" s="173">
        <f>ROUND(E51*F51,2)</f>
        <v>0</v>
      </c>
      <c r="H51" s="172">
        <v>0</v>
      </c>
      <c r="I51" s="173">
        <f>ROUND(E51*H51,2)</f>
        <v>0</v>
      </c>
      <c r="J51" s="172">
        <v>50</v>
      </c>
      <c r="K51" s="173">
        <f>ROUND(E51*J51,2)</f>
        <v>50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 t="s">
        <v>579</v>
      </c>
      <c r="S51" s="173" t="s">
        <v>166</v>
      </c>
      <c r="T51" s="174" t="s">
        <v>166</v>
      </c>
      <c r="U51" s="159">
        <v>0.1</v>
      </c>
      <c r="V51" s="159">
        <f>ROUND(E51*U51,2)</f>
        <v>0.1</v>
      </c>
      <c r="W51" s="159"/>
      <c r="X51" s="159" t="s">
        <v>200</v>
      </c>
      <c r="Y51" s="159" t="s">
        <v>169</v>
      </c>
      <c r="Z51" s="149"/>
      <c r="AA51" s="149"/>
      <c r="AB51" s="149"/>
      <c r="AC51" s="149"/>
      <c r="AD51" s="149"/>
      <c r="AE51" s="149"/>
      <c r="AF51" s="149"/>
      <c r="AG51" s="149" t="s">
        <v>201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85" t="s">
        <v>580</v>
      </c>
      <c r="D52" s="181"/>
      <c r="E52" s="182">
        <v>1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203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263"/>
      <c r="D53" s="264"/>
      <c r="E53" s="264"/>
      <c r="F53" s="264"/>
      <c r="G53" s="264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173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8">
        <v>12</v>
      </c>
      <c r="B54" s="169" t="s">
        <v>585</v>
      </c>
      <c r="C54" s="177" t="s">
        <v>586</v>
      </c>
      <c r="D54" s="170" t="s">
        <v>244</v>
      </c>
      <c r="E54" s="171">
        <v>1</v>
      </c>
      <c r="F54" s="172"/>
      <c r="G54" s="173">
        <f>ROUND(E54*F54,2)</f>
        <v>0</v>
      </c>
      <c r="H54" s="172">
        <v>0</v>
      </c>
      <c r="I54" s="173">
        <f>ROUND(E54*H54,2)</f>
        <v>0</v>
      </c>
      <c r="J54" s="172">
        <v>347</v>
      </c>
      <c r="K54" s="173">
        <f>ROUND(E54*J54,2)</f>
        <v>347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/>
      <c r="S54" s="173" t="s">
        <v>185</v>
      </c>
      <c r="T54" s="174" t="s">
        <v>167</v>
      </c>
      <c r="U54" s="159">
        <v>0</v>
      </c>
      <c r="V54" s="159">
        <f>ROUND(E54*U54,2)</f>
        <v>0</v>
      </c>
      <c r="W54" s="159"/>
      <c r="X54" s="159" t="s">
        <v>200</v>
      </c>
      <c r="Y54" s="159" t="s">
        <v>169</v>
      </c>
      <c r="Z54" s="149"/>
      <c r="AA54" s="149"/>
      <c r="AB54" s="149"/>
      <c r="AC54" s="149"/>
      <c r="AD54" s="149"/>
      <c r="AE54" s="149"/>
      <c r="AF54" s="149"/>
      <c r="AG54" s="149" t="s">
        <v>201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85" t="s">
        <v>580</v>
      </c>
      <c r="D55" s="181"/>
      <c r="E55" s="182">
        <v>1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203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263"/>
      <c r="D56" s="264"/>
      <c r="E56" s="264"/>
      <c r="F56" s="264"/>
      <c r="G56" s="264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173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1" t="s">
        <v>161</v>
      </c>
      <c r="B57" s="162" t="s">
        <v>112</v>
      </c>
      <c r="C57" s="176" t="s">
        <v>113</v>
      </c>
      <c r="D57" s="163"/>
      <c r="E57" s="164"/>
      <c r="F57" s="165"/>
      <c r="G57" s="165">
        <f>SUMIF(AG58:AG66,"&lt;&gt;NOR",G58:G66)</f>
        <v>0</v>
      </c>
      <c r="H57" s="165"/>
      <c r="I57" s="165">
        <f>SUM(I58:I66)</f>
        <v>34856</v>
      </c>
      <c r="J57" s="165"/>
      <c r="K57" s="165">
        <f>SUM(K58:K66)</f>
        <v>13563.01</v>
      </c>
      <c r="L57" s="165"/>
      <c r="M57" s="165">
        <f>SUM(M58:M66)</f>
        <v>0</v>
      </c>
      <c r="N57" s="164"/>
      <c r="O57" s="164">
        <f>SUM(O58:O66)</f>
        <v>0</v>
      </c>
      <c r="P57" s="164"/>
      <c r="Q57" s="164">
        <f>SUM(Q58:Q66)</f>
        <v>0.67</v>
      </c>
      <c r="R57" s="165"/>
      <c r="S57" s="165"/>
      <c r="T57" s="166"/>
      <c r="U57" s="160"/>
      <c r="V57" s="160">
        <f>SUM(V58:V66)</f>
        <v>6.77</v>
      </c>
      <c r="W57" s="160"/>
      <c r="X57" s="160"/>
      <c r="Y57" s="160"/>
      <c r="AG57" t="s">
        <v>162</v>
      </c>
    </row>
    <row r="58" spans="1:60" outlineLevel="1" x14ac:dyDescent="0.2">
      <c r="A58" s="168">
        <v>13</v>
      </c>
      <c r="B58" s="169" t="s">
        <v>587</v>
      </c>
      <c r="C58" s="177" t="s">
        <v>588</v>
      </c>
      <c r="D58" s="170" t="s">
        <v>198</v>
      </c>
      <c r="E58" s="171">
        <v>27.099</v>
      </c>
      <c r="F58" s="172"/>
      <c r="G58" s="173">
        <f>ROUND(E58*F58,2)</f>
        <v>0</v>
      </c>
      <c r="H58" s="172">
        <v>0</v>
      </c>
      <c r="I58" s="173">
        <f>ROUND(E58*H58,2)</f>
        <v>0</v>
      </c>
      <c r="J58" s="172">
        <v>136.5</v>
      </c>
      <c r="K58" s="173">
        <f>ROUND(E58*J58,2)</f>
        <v>3699.01</v>
      </c>
      <c r="L58" s="173">
        <v>21</v>
      </c>
      <c r="M58" s="173">
        <f>G58*(1+L58/100)</f>
        <v>0</v>
      </c>
      <c r="N58" s="171">
        <v>0</v>
      </c>
      <c r="O58" s="171">
        <f>ROUND(E58*N58,2)</f>
        <v>0</v>
      </c>
      <c r="P58" s="171">
        <v>2.4649999999999998E-2</v>
      </c>
      <c r="Q58" s="171">
        <f>ROUND(E58*P58,2)</f>
        <v>0.67</v>
      </c>
      <c r="R58" s="173" t="s">
        <v>314</v>
      </c>
      <c r="S58" s="173" t="s">
        <v>166</v>
      </c>
      <c r="T58" s="174" t="s">
        <v>166</v>
      </c>
      <c r="U58" s="159">
        <v>0.25</v>
      </c>
      <c r="V58" s="159">
        <f>ROUND(E58*U58,2)</f>
        <v>6.77</v>
      </c>
      <c r="W58" s="159"/>
      <c r="X58" s="159" t="s">
        <v>200</v>
      </c>
      <c r="Y58" s="159" t="s">
        <v>169</v>
      </c>
      <c r="Z58" s="149"/>
      <c r="AA58" s="149"/>
      <c r="AB58" s="149"/>
      <c r="AC58" s="149"/>
      <c r="AD58" s="149"/>
      <c r="AE58" s="149"/>
      <c r="AF58" s="149"/>
      <c r="AG58" s="149" t="s">
        <v>201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2" x14ac:dyDescent="0.2">
      <c r="A59" s="156"/>
      <c r="B59" s="157"/>
      <c r="C59" s="185" t="s">
        <v>589</v>
      </c>
      <c r="D59" s="181"/>
      <c r="E59" s="182">
        <v>15.939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203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3.75" outlineLevel="3" x14ac:dyDescent="0.2">
      <c r="A60" s="156"/>
      <c r="B60" s="157"/>
      <c r="C60" s="185" t="s">
        <v>590</v>
      </c>
      <c r="D60" s="181"/>
      <c r="E60" s="182">
        <v>9.41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203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85" t="s">
        <v>591</v>
      </c>
      <c r="D61" s="181"/>
      <c r="E61" s="182">
        <v>1.75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203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263"/>
      <c r="D62" s="264"/>
      <c r="E62" s="264"/>
      <c r="F62" s="264"/>
      <c r="G62" s="264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173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68">
        <v>14</v>
      </c>
      <c r="B63" s="169" t="s">
        <v>592</v>
      </c>
      <c r="C63" s="177" t="s">
        <v>593</v>
      </c>
      <c r="D63" s="170" t="s">
        <v>265</v>
      </c>
      <c r="E63" s="171">
        <v>1</v>
      </c>
      <c r="F63" s="172"/>
      <c r="G63" s="173">
        <f>ROUND(E63*F63,2)</f>
        <v>0</v>
      </c>
      <c r="H63" s="172">
        <v>0</v>
      </c>
      <c r="I63" s="173">
        <f>ROUND(E63*H63,2)</f>
        <v>0</v>
      </c>
      <c r="J63" s="172">
        <v>9864</v>
      </c>
      <c r="K63" s="173">
        <f>ROUND(E63*J63,2)</f>
        <v>9864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/>
      <c r="S63" s="173" t="s">
        <v>185</v>
      </c>
      <c r="T63" s="174" t="s">
        <v>167</v>
      </c>
      <c r="U63" s="159">
        <v>0</v>
      </c>
      <c r="V63" s="159">
        <f>ROUND(E63*U63,2)</f>
        <v>0</v>
      </c>
      <c r="W63" s="159"/>
      <c r="X63" s="159" t="s">
        <v>200</v>
      </c>
      <c r="Y63" s="159" t="s">
        <v>169</v>
      </c>
      <c r="Z63" s="149"/>
      <c r="AA63" s="149"/>
      <c r="AB63" s="149"/>
      <c r="AC63" s="149"/>
      <c r="AD63" s="149"/>
      <c r="AE63" s="149"/>
      <c r="AF63" s="149"/>
      <c r="AG63" s="149" t="s">
        <v>201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276"/>
      <c r="D64" s="277"/>
      <c r="E64" s="277"/>
      <c r="F64" s="277"/>
      <c r="G64" s="277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173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8">
        <v>15</v>
      </c>
      <c r="B65" s="169" t="s">
        <v>594</v>
      </c>
      <c r="C65" s="177" t="s">
        <v>595</v>
      </c>
      <c r="D65" s="170" t="s">
        <v>254</v>
      </c>
      <c r="E65" s="171">
        <v>1</v>
      </c>
      <c r="F65" s="172"/>
      <c r="G65" s="173">
        <f>ROUND(E65*F65,2)</f>
        <v>0</v>
      </c>
      <c r="H65" s="172">
        <v>34856</v>
      </c>
      <c r="I65" s="173">
        <f>ROUND(E65*H65,2)</f>
        <v>34856</v>
      </c>
      <c r="J65" s="172">
        <v>0</v>
      </c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/>
      <c r="S65" s="173" t="s">
        <v>185</v>
      </c>
      <c r="T65" s="174" t="s">
        <v>167</v>
      </c>
      <c r="U65" s="159">
        <v>0</v>
      </c>
      <c r="V65" s="159">
        <f>ROUND(E65*U65,2)</f>
        <v>0</v>
      </c>
      <c r="W65" s="159"/>
      <c r="X65" s="159" t="s">
        <v>255</v>
      </c>
      <c r="Y65" s="159" t="s">
        <v>169</v>
      </c>
      <c r="Z65" s="149"/>
      <c r="AA65" s="149"/>
      <c r="AB65" s="149"/>
      <c r="AC65" s="149"/>
      <c r="AD65" s="149"/>
      <c r="AE65" s="149"/>
      <c r="AF65" s="149"/>
      <c r="AG65" s="149" t="s">
        <v>256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276"/>
      <c r="D66" s="277"/>
      <c r="E66" s="277"/>
      <c r="F66" s="277"/>
      <c r="G66" s="277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173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1" t="s">
        <v>161</v>
      </c>
      <c r="B67" s="162" t="s">
        <v>114</v>
      </c>
      <c r="C67" s="176" t="s">
        <v>115</v>
      </c>
      <c r="D67" s="163"/>
      <c r="E67" s="164"/>
      <c r="F67" s="165"/>
      <c r="G67" s="165">
        <f>SUMIF(AG68:AG78,"&lt;&gt;NOR",G68:G78)</f>
        <v>0</v>
      </c>
      <c r="H67" s="165"/>
      <c r="I67" s="165">
        <f>SUM(I68:I78)</f>
        <v>7002.6</v>
      </c>
      <c r="J67" s="165"/>
      <c r="K67" s="165">
        <f>SUM(K68:K78)</f>
        <v>270978.96000000002</v>
      </c>
      <c r="L67" s="165"/>
      <c r="M67" s="165">
        <f>SUM(M68:M78)</f>
        <v>0</v>
      </c>
      <c r="N67" s="164"/>
      <c r="O67" s="164">
        <f>SUM(O68:O78)</f>
        <v>0.04</v>
      </c>
      <c r="P67" s="164"/>
      <c r="Q67" s="164">
        <f>SUM(Q68:Q78)</f>
        <v>0.60000000000000009</v>
      </c>
      <c r="R67" s="165"/>
      <c r="S67" s="165"/>
      <c r="T67" s="166"/>
      <c r="U67" s="160"/>
      <c r="V67" s="160">
        <f>SUM(V68:V78)</f>
        <v>56.03</v>
      </c>
      <c r="W67" s="160"/>
      <c r="X67" s="160"/>
      <c r="Y67" s="160"/>
      <c r="AG67" t="s">
        <v>162</v>
      </c>
    </row>
    <row r="68" spans="1:60" ht="22.5" outlineLevel="1" x14ac:dyDescent="0.2">
      <c r="A68" s="168">
        <v>16</v>
      </c>
      <c r="B68" s="169" t="s">
        <v>596</v>
      </c>
      <c r="C68" s="177" t="s">
        <v>597</v>
      </c>
      <c r="D68" s="170" t="s">
        <v>598</v>
      </c>
      <c r="E68" s="171">
        <v>330</v>
      </c>
      <c r="F68" s="172"/>
      <c r="G68" s="173">
        <f>ROUND(E68*F68,2)</f>
        <v>0</v>
      </c>
      <c r="H68" s="172">
        <v>10.06</v>
      </c>
      <c r="I68" s="173">
        <f>ROUND(E68*H68,2)</f>
        <v>3319.8</v>
      </c>
      <c r="J68" s="172">
        <v>28.64</v>
      </c>
      <c r="K68" s="173">
        <f>ROUND(E68*J68,2)</f>
        <v>9451.2000000000007</v>
      </c>
      <c r="L68" s="173">
        <v>21</v>
      </c>
      <c r="M68" s="173">
        <f>G68*(1+L68/100)</f>
        <v>0</v>
      </c>
      <c r="N68" s="171">
        <v>5.0000000000000002E-5</v>
      </c>
      <c r="O68" s="171">
        <f>ROUND(E68*N68,2)</f>
        <v>0.02</v>
      </c>
      <c r="P68" s="171">
        <v>1E-3</v>
      </c>
      <c r="Q68" s="171">
        <f>ROUND(E68*P68,2)</f>
        <v>0.33</v>
      </c>
      <c r="R68" s="173" t="s">
        <v>599</v>
      </c>
      <c r="S68" s="173" t="s">
        <v>166</v>
      </c>
      <c r="T68" s="174" t="s">
        <v>166</v>
      </c>
      <c r="U68" s="159">
        <v>0.05</v>
      </c>
      <c r="V68" s="159">
        <f>ROUND(E68*U68,2)</f>
        <v>16.5</v>
      </c>
      <c r="W68" s="159"/>
      <c r="X68" s="159" t="s">
        <v>200</v>
      </c>
      <c r="Y68" s="159" t="s">
        <v>169</v>
      </c>
      <c r="Z68" s="149"/>
      <c r="AA68" s="149"/>
      <c r="AB68" s="149"/>
      <c r="AC68" s="149"/>
      <c r="AD68" s="149"/>
      <c r="AE68" s="149"/>
      <c r="AF68" s="149"/>
      <c r="AG68" s="149" t="s">
        <v>201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85" t="s">
        <v>600</v>
      </c>
      <c r="D69" s="181"/>
      <c r="E69" s="182">
        <v>330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203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263"/>
      <c r="D70" s="264"/>
      <c r="E70" s="264"/>
      <c r="F70" s="264"/>
      <c r="G70" s="264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173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8">
        <v>17</v>
      </c>
      <c r="B71" s="169" t="s">
        <v>601</v>
      </c>
      <c r="C71" s="177" t="s">
        <v>602</v>
      </c>
      <c r="D71" s="170" t="s">
        <v>598</v>
      </c>
      <c r="E71" s="171">
        <v>330</v>
      </c>
      <c r="F71" s="172"/>
      <c r="G71" s="173">
        <f>ROUND(E71*F71,2)</f>
        <v>0</v>
      </c>
      <c r="H71" s="172">
        <v>11.16</v>
      </c>
      <c r="I71" s="173">
        <f>ROUND(E71*H71,2)</f>
        <v>3682.8</v>
      </c>
      <c r="J71" s="172">
        <v>45.74</v>
      </c>
      <c r="K71" s="173">
        <f>ROUND(E71*J71,2)</f>
        <v>15094.2</v>
      </c>
      <c r="L71" s="173">
        <v>21</v>
      </c>
      <c r="M71" s="173">
        <f>G71*(1+L71/100)</f>
        <v>0</v>
      </c>
      <c r="N71" s="171">
        <v>5.0000000000000002E-5</v>
      </c>
      <c r="O71" s="171">
        <f>ROUND(E71*N71,2)</f>
        <v>0.02</v>
      </c>
      <c r="P71" s="171">
        <v>0</v>
      </c>
      <c r="Q71" s="171">
        <f>ROUND(E71*P71,2)</f>
        <v>0</v>
      </c>
      <c r="R71" s="173" t="s">
        <v>599</v>
      </c>
      <c r="S71" s="173" t="s">
        <v>166</v>
      </c>
      <c r="T71" s="174" t="s">
        <v>166</v>
      </c>
      <c r="U71" s="159">
        <v>8.4000000000000005E-2</v>
      </c>
      <c r="V71" s="159">
        <f>ROUND(E71*U71,2)</f>
        <v>27.72</v>
      </c>
      <c r="W71" s="159"/>
      <c r="X71" s="159" t="s">
        <v>200</v>
      </c>
      <c r="Y71" s="159" t="s">
        <v>169</v>
      </c>
      <c r="Z71" s="149"/>
      <c r="AA71" s="149"/>
      <c r="AB71" s="149"/>
      <c r="AC71" s="149"/>
      <c r="AD71" s="149"/>
      <c r="AE71" s="149"/>
      <c r="AF71" s="149"/>
      <c r="AG71" s="149" t="s">
        <v>201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85" t="s">
        <v>603</v>
      </c>
      <c r="D72" s="181"/>
      <c r="E72" s="182">
        <v>330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203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263"/>
      <c r="D73" s="264"/>
      <c r="E73" s="264"/>
      <c r="F73" s="264"/>
      <c r="G73" s="264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173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8">
        <v>18</v>
      </c>
      <c r="B74" s="169" t="s">
        <v>604</v>
      </c>
      <c r="C74" s="177" t="s">
        <v>605</v>
      </c>
      <c r="D74" s="170" t="s">
        <v>198</v>
      </c>
      <c r="E74" s="171">
        <v>15.12</v>
      </c>
      <c r="F74" s="172"/>
      <c r="G74" s="173">
        <f>ROUND(E74*F74,2)</f>
        <v>0</v>
      </c>
      <c r="H74" s="172">
        <v>0</v>
      </c>
      <c r="I74" s="173">
        <f>ROUND(E74*H74,2)</f>
        <v>0</v>
      </c>
      <c r="J74" s="172">
        <v>425.5</v>
      </c>
      <c r="K74" s="173">
        <f>ROUND(E74*J74,2)</f>
        <v>6433.56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1.7999999999999999E-2</v>
      </c>
      <c r="Q74" s="171">
        <f>ROUND(E74*P74,2)</f>
        <v>0.27</v>
      </c>
      <c r="R74" s="173"/>
      <c r="S74" s="173" t="s">
        <v>185</v>
      </c>
      <c r="T74" s="174" t="s">
        <v>166</v>
      </c>
      <c r="U74" s="159">
        <v>0.78100000000000003</v>
      </c>
      <c r="V74" s="159">
        <f>ROUND(E74*U74,2)</f>
        <v>11.81</v>
      </c>
      <c r="W74" s="159"/>
      <c r="X74" s="159" t="s">
        <v>200</v>
      </c>
      <c r="Y74" s="159" t="s">
        <v>169</v>
      </c>
      <c r="Z74" s="149"/>
      <c r="AA74" s="149"/>
      <c r="AB74" s="149"/>
      <c r="AC74" s="149"/>
      <c r="AD74" s="149"/>
      <c r="AE74" s="149"/>
      <c r="AF74" s="149"/>
      <c r="AG74" s="149" t="s">
        <v>201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185" t="s">
        <v>606</v>
      </c>
      <c r="D75" s="181"/>
      <c r="E75" s="182">
        <v>15.12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203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63"/>
      <c r="D76" s="264"/>
      <c r="E76" s="264"/>
      <c r="F76" s="264"/>
      <c r="G76" s="264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173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8">
        <v>19</v>
      </c>
      <c r="B77" s="169" t="s">
        <v>607</v>
      </c>
      <c r="C77" s="177" t="s">
        <v>845</v>
      </c>
      <c r="D77" s="170"/>
      <c r="E77" s="171">
        <v>2</v>
      </c>
      <c r="F77" s="172"/>
      <c r="G77" s="173">
        <f>ROUND(E77*F77,2)</f>
        <v>0</v>
      </c>
      <c r="H77" s="172">
        <v>0</v>
      </c>
      <c r="I77" s="173">
        <f>ROUND(E77*H77,2)</f>
        <v>0</v>
      </c>
      <c r="J77" s="172">
        <v>120000</v>
      </c>
      <c r="K77" s="173">
        <f>ROUND(E77*J77,2)</f>
        <v>240000</v>
      </c>
      <c r="L77" s="173">
        <v>21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/>
      <c r="S77" s="173" t="s">
        <v>185</v>
      </c>
      <c r="T77" s="174" t="s">
        <v>167</v>
      </c>
      <c r="U77" s="159">
        <v>0</v>
      </c>
      <c r="V77" s="159">
        <f>ROUND(E77*U77,2)</f>
        <v>0</v>
      </c>
      <c r="W77" s="159"/>
      <c r="X77" s="159" t="s">
        <v>200</v>
      </c>
      <c r="Y77" s="159" t="s">
        <v>169</v>
      </c>
      <c r="Z77" s="149"/>
      <c r="AA77" s="149"/>
      <c r="AB77" s="149"/>
      <c r="AC77" s="149"/>
      <c r="AD77" s="149"/>
      <c r="AE77" s="149"/>
      <c r="AF77" s="149"/>
      <c r="AG77" s="149" t="s">
        <v>201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276"/>
      <c r="D78" s="277"/>
      <c r="E78" s="277"/>
      <c r="F78" s="277"/>
      <c r="G78" s="277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173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1" t="s">
        <v>161</v>
      </c>
      <c r="B79" s="162" t="s">
        <v>120</v>
      </c>
      <c r="C79" s="176" t="s">
        <v>121</v>
      </c>
      <c r="D79" s="163"/>
      <c r="E79" s="164"/>
      <c r="F79" s="165"/>
      <c r="G79" s="165">
        <f>SUMIF(AG80:AG86,"&lt;&gt;NOR",G80:G86)</f>
        <v>0</v>
      </c>
      <c r="H79" s="165"/>
      <c r="I79" s="165">
        <f>SUM(I80:I86)</f>
        <v>43.05</v>
      </c>
      <c r="J79" s="165"/>
      <c r="K79" s="165">
        <f>SUM(K80:K86)</f>
        <v>188.79000000000002</v>
      </c>
      <c r="L79" s="165"/>
      <c r="M79" s="165">
        <f>SUM(M80:M86)</f>
        <v>0</v>
      </c>
      <c r="N79" s="164"/>
      <c r="O79" s="164">
        <f>SUM(O80:O86)</f>
        <v>0</v>
      </c>
      <c r="P79" s="164"/>
      <c r="Q79" s="164">
        <f>SUM(Q80:Q86)</f>
        <v>0</v>
      </c>
      <c r="R79" s="165"/>
      <c r="S79" s="165"/>
      <c r="T79" s="166"/>
      <c r="U79" s="160"/>
      <c r="V79" s="160">
        <f>SUM(V80:V86)</f>
        <v>0.4</v>
      </c>
      <c r="W79" s="160"/>
      <c r="X79" s="160"/>
      <c r="Y79" s="160"/>
      <c r="AG79" t="s">
        <v>162</v>
      </c>
    </row>
    <row r="80" spans="1:60" outlineLevel="1" x14ac:dyDescent="0.2">
      <c r="A80" s="168">
        <v>20</v>
      </c>
      <c r="B80" s="169" t="s">
        <v>374</v>
      </c>
      <c r="C80" s="177" t="s">
        <v>375</v>
      </c>
      <c r="D80" s="170" t="s">
        <v>198</v>
      </c>
      <c r="E80" s="171">
        <v>0.48</v>
      </c>
      <c r="F80" s="172"/>
      <c r="G80" s="173">
        <f>ROUND(E80*F80,2)</f>
        <v>0</v>
      </c>
      <c r="H80" s="172">
        <v>29.22</v>
      </c>
      <c r="I80" s="173">
        <f>ROUND(E80*H80,2)</f>
        <v>14.03</v>
      </c>
      <c r="J80" s="172">
        <v>177.28</v>
      </c>
      <c r="K80" s="173">
        <f>ROUND(E80*J80,2)</f>
        <v>85.09</v>
      </c>
      <c r="L80" s="173">
        <v>21</v>
      </c>
      <c r="M80" s="173">
        <f>G80*(1+L80/100)</f>
        <v>0</v>
      </c>
      <c r="N80" s="171">
        <v>3.1E-4</v>
      </c>
      <c r="O80" s="171">
        <f>ROUND(E80*N80,2)</f>
        <v>0</v>
      </c>
      <c r="P80" s="171">
        <v>0</v>
      </c>
      <c r="Q80" s="171">
        <f>ROUND(E80*P80,2)</f>
        <v>0</v>
      </c>
      <c r="R80" s="173" t="s">
        <v>376</v>
      </c>
      <c r="S80" s="173" t="s">
        <v>166</v>
      </c>
      <c r="T80" s="174" t="s">
        <v>166</v>
      </c>
      <c r="U80" s="159">
        <v>0.41199999999999998</v>
      </c>
      <c r="V80" s="159">
        <f>ROUND(E80*U80,2)</f>
        <v>0.2</v>
      </c>
      <c r="W80" s="159"/>
      <c r="X80" s="159" t="s">
        <v>200</v>
      </c>
      <c r="Y80" s="159" t="s">
        <v>169</v>
      </c>
      <c r="Z80" s="149"/>
      <c r="AA80" s="149"/>
      <c r="AB80" s="149"/>
      <c r="AC80" s="149"/>
      <c r="AD80" s="149"/>
      <c r="AE80" s="149"/>
      <c r="AF80" s="149"/>
      <c r="AG80" s="149" t="s">
        <v>201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185" t="s">
        <v>608</v>
      </c>
      <c r="D81" s="181"/>
      <c r="E81" s="182">
        <v>0.48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203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263"/>
      <c r="D82" s="264"/>
      <c r="E82" s="264"/>
      <c r="F82" s="264"/>
      <c r="G82" s="264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173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68">
        <v>21</v>
      </c>
      <c r="B83" s="169" t="s">
        <v>378</v>
      </c>
      <c r="C83" s="177" t="s">
        <v>379</v>
      </c>
      <c r="D83" s="170" t="s">
        <v>198</v>
      </c>
      <c r="E83" s="171">
        <v>0.48</v>
      </c>
      <c r="F83" s="172"/>
      <c r="G83" s="173">
        <f>ROUND(E83*F83,2)</f>
        <v>0</v>
      </c>
      <c r="H83" s="172">
        <v>60.46</v>
      </c>
      <c r="I83" s="173">
        <f>ROUND(E83*H83,2)</f>
        <v>29.02</v>
      </c>
      <c r="J83" s="172">
        <v>216.04</v>
      </c>
      <c r="K83" s="173">
        <f>ROUND(E83*J83,2)</f>
        <v>103.7</v>
      </c>
      <c r="L83" s="173">
        <v>21</v>
      </c>
      <c r="M83" s="173">
        <f>G83*(1+L83/100)</f>
        <v>0</v>
      </c>
      <c r="N83" s="171">
        <v>3.6000000000000002E-4</v>
      </c>
      <c r="O83" s="171">
        <f>ROUND(E83*N83,2)</f>
        <v>0</v>
      </c>
      <c r="P83" s="171">
        <v>0</v>
      </c>
      <c r="Q83" s="171">
        <f>ROUND(E83*P83,2)</f>
        <v>0</v>
      </c>
      <c r="R83" s="173" t="s">
        <v>376</v>
      </c>
      <c r="S83" s="173" t="s">
        <v>166</v>
      </c>
      <c r="T83" s="174" t="s">
        <v>166</v>
      </c>
      <c r="U83" s="159">
        <v>0.41299999999999998</v>
      </c>
      <c r="V83" s="159">
        <f>ROUND(E83*U83,2)</f>
        <v>0.2</v>
      </c>
      <c r="W83" s="159"/>
      <c r="X83" s="159" t="s">
        <v>200</v>
      </c>
      <c r="Y83" s="159" t="s">
        <v>169</v>
      </c>
      <c r="Z83" s="149"/>
      <c r="AA83" s="149"/>
      <c r="AB83" s="149"/>
      <c r="AC83" s="149"/>
      <c r="AD83" s="149"/>
      <c r="AE83" s="149"/>
      <c r="AF83" s="149"/>
      <c r="AG83" s="149" t="s">
        <v>201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265" t="s">
        <v>380</v>
      </c>
      <c r="D84" s="266"/>
      <c r="E84" s="266"/>
      <c r="F84" s="266"/>
      <c r="G84" s="266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172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185" t="s">
        <v>608</v>
      </c>
      <c r="D85" s="181"/>
      <c r="E85" s="182">
        <v>0.48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203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263"/>
      <c r="D86" s="264"/>
      <c r="E86" s="264"/>
      <c r="F86" s="264"/>
      <c r="G86" s="264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173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161" t="s">
        <v>161</v>
      </c>
      <c r="B87" s="162" t="s">
        <v>122</v>
      </c>
      <c r="C87" s="176" t="s">
        <v>123</v>
      </c>
      <c r="D87" s="163"/>
      <c r="E87" s="164"/>
      <c r="F87" s="165"/>
      <c r="G87" s="165">
        <f>SUMIF(AG88:AG95,"&lt;&gt;NOR",G88:G95)</f>
        <v>0</v>
      </c>
      <c r="H87" s="165"/>
      <c r="I87" s="165">
        <f>SUM(I88:I95)</f>
        <v>634.89</v>
      </c>
      <c r="J87" s="165"/>
      <c r="K87" s="165">
        <f>SUM(K88:K95)</f>
        <v>3893.3999999999996</v>
      </c>
      <c r="L87" s="165"/>
      <c r="M87" s="165">
        <f>SUM(M88:M95)</f>
        <v>0</v>
      </c>
      <c r="N87" s="164"/>
      <c r="O87" s="164">
        <f>SUM(O88:O95)</f>
        <v>0.01</v>
      </c>
      <c r="P87" s="164"/>
      <c r="Q87" s="164">
        <f>SUM(Q88:Q95)</f>
        <v>0</v>
      </c>
      <c r="R87" s="165"/>
      <c r="S87" s="165"/>
      <c r="T87" s="166"/>
      <c r="U87" s="160"/>
      <c r="V87" s="160">
        <f>SUM(V88:V95)</f>
        <v>7.25</v>
      </c>
      <c r="W87" s="160"/>
      <c r="X87" s="160"/>
      <c r="Y87" s="160"/>
      <c r="AG87" t="s">
        <v>162</v>
      </c>
    </row>
    <row r="88" spans="1:60" outlineLevel="1" x14ac:dyDescent="0.2">
      <c r="A88" s="168">
        <v>22</v>
      </c>
      <c r="B88" s="169" t="s">
        <v>609</v>
      </c>
      <c r="C88" s="177" t="s">
        <v>610</v>
      </c>
      <c r="D88" s="170" t="s">
        <v>198</v>
      </c>
      <c r="E88" s="171">
        <v>47</v>
      </c>
      <c r="F88" s="172"/>
      <c r="G88" s="173">
        <f>ROUND(E88*F88,2)</f>
        <v>0</v>
      </c>
      <c r="H88" s="172">
        <v>0.11</v>
      </c>
      <c r="I88" s="173">
        <f>ROUND(E88*H88,2)</f>
        <v>5.17</v>
      </c>
      <c r="J88" s="172">
        <v>40.49</v>
      </c>
      <c r="K88" s="173">
        <f>ROUND(E88*J88,2)</f>
        <v>1903.03</v>
      </c>
      <c r="L88" s="173">
        <v>21</v>
      </c>
      <c r="M88" s="173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3" t="s">
        <v>472</v>
      </c>
      <c r="S88" s="173" t="s">
        <v>166</v>
      </c>
      <c r="T88" s="174" t="s">
        <v>166</v>
      </c>
      <c r="U88" s="159">
        <v>7.6679999999999998E-2</v>
      </c>
      <c r="V88" s="159">
        <f>ROUND(E88*U88,2)</f>
        <v>3.6</v>
      </c>
      <c r="W88" s="159"/>
      <c r="X88" s="159" t="s">
        <v>200</v>
      </c>
      <c r="Y88" s="159" t="s">
        <v>169</v>
      </c>
      <c r="Z88" s="149"/>
      <c r="AA88" s="149"/>
      <c r="AB88" s="149"/>
      <c r="AC88" s="149"/>
      <c r="AD88" s="149"/>
      <c r="AE88" s="149"/>
      <c r="AF88" s="149"/>
      <c r="AG88" s="149" t="s">
        <v>201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 x14ac:dyDescent="0.2">
      <c r="A89" s="156"/>
      <c r="B89" s="157"/>
      <c r="C89" s="185" t="s">
        <v>611</v>
      </c>
      <c r="D89" s="181"/>
      <c r="E89" s="182">
        <v>21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203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85" t="s">
        <v>612</v>
      </c>
      <c r="D90" s="181"/>
      <c r="E90" s="182">
        <v>26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203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263"/>
      <c r="D91" s="264"/>
      <c r="E91" s="264"/>
      <c r="F91" s="264"/>
      <c r="G91" s="264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173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8">
        <v>23</v>
      </c>
      <c r="B92" s="169" t="s">
        <v>613</v>
      </c>
      <c r="C92" s="177" t="s">
        <v>480</v>
      </c>
      <c r="D92" s="170" t="s">
        <v>198</v>
      </c>
      <c r="E92" s="171">
        <v>112.45</v>
      </c>
      <c r="F92" s="172"/>
      <c r="G92" s="173">
        <f>ROUND(E92*F92,2)</f>
        <v>0</v>
      </c>
      <c r="H92" s="172">
        <v>5.6</v>
      </c>
      <c r="I92" s="173">
        <f>ROUND(E92*H92,2)</f>
        <v>629.72</v>
      </c>
      <c r="J92" s="172">
        <v>17.7</v>
      </c>
      <c r="K92" s="173">
        <f>ROUND(E92*J92,2)</f>
        <v>1990.37</v>
      </c>
      <c r="L92" s="173">
        <v>21</v>
      </c>
      <c r="M92" s="173">
        <f>G92*(1+L92/100)</f>
        <v>0</v>
      </c>
      <c r="N92" s="171">
        <v>6.9999999999999994E-5</v>
      </c>
      <c r="O92" s="171">
        <f>ROUND(E92*N92,2)</f>
        <v>0.01</v>
      </c>
      <c r="P92" s="171">
        <v>0</v>
      </c>
      <c r="Q92" s="171">
        <f>ROUND(E92*P92,2)</f>
        <v>0</v>
      </c>
      <c r="R92" s="173" t="s">
        <v>472</v>
      </c>
      <c r="S92" s="173" t="s">
        <v>166</v>
      </c>
      <c r="T92" s="174" t="s">
        <v>166</v>
      </c>
      <c r="U92" s="159">
        <v>3.2480000000000002E-2</v>
      </c>
      <c r="V92" s="159">
        <f>ROUND(E92*U92,2)</f>
        <v>3.65</v>
      </c>
      <c r="W92" s="159"/>
      <c r="X92" s="159" t="s">
        <v>200</v>
      </c>
      <c r="Y92" s="159" t="s">
        <v>169</v>
      </c>
      <c r="Z92" s="149"/>
      <c r="AA92" s="149"/>
      <c r="AB92" s="149"/>
      <c r="AC92" s="149"/>
      <c r="AD92" s="149"/>
      <c r="AE92" s="149"/>
      <c r="AF92" s="149"/>
      <c r="AG92" s="149" t="s">
        <v>201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185" t="s">
        <v>614</v>
      </c>
      <c r="D93" s="181"/>
      <c r="E93" s="182">
        <v>51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203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85" t="s">
        <v>615</v>
      </c>
      <c r="D94" s="181"/>
      <c r="E94" s="182">
        <v>61.45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203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263"/>
      <c r="D95" s="264"/>
      <c r="E95" s="264"/>
      <c r="F95" s="264"/>
      <c r="G95" s="264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173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1" t="s">
        <v>161</v>
      </c>
      <c r="B96" s="162" t="s">
        <v>92</v>
      </c>
      <c r="C96" s="176" t="s">
        <v>93</v>
      </c>
      <c r="D96" s="163"/>
      <c r="E96" s="164"/>
      <c r="F96" s="165"/>
      <c r="G96" s="165">
        <f>SUMIF(AG97:AG99,"&lt;&gt;NOR",G97:G99)</f>
        <v>0</v>
      </c>
      <c r="H96" s="165"/>
      <c r="I96" s="165">
        <f>SUM(I97:I99)</f>
        <v>5035.21</v>
      </c>
      <c r="J96" s="165"/>
      <c r="K96" s="165">
        <f>SUM(K97:K99)</f>
        <v>12385.86</v>
      </c>
      <c r="L96" s="165"/>
      <c r="M96" s="165">
        <f>SUM(M97:M99)</f>
        <v>0</v>
      </c>
      <c r="N96" s="164"/>
      <c r="O96" s="164">
        <f>SUM(O97:O99)</f>
        <v>0.23</v>
      </c>
      <c r="P96" s="164"/>
      <c r="Q96" s="164">
        <f>SUM(Q97:Q99)</f>
        <v>0</v>
      </c>
      <c r="R96" s="165"/>
      <c r="S96" s="165"/>
      <c r="T96" s="166"/>
      <c r="U96" s="160"/>
      <c r="V96" s="160">
        <f>SUM(V97:V99)</f>
        <v>22.24</v>
      </c>
      <c r="W96" s="160"/>
      <c r="X96" s="160"/>
      <c r="Y96" s="160"/>
      <c r="AG96" t="s">
        <v>162</v>
      </c>
    </row>
    <row r="97" spans="1:60" ht="22.5" outlineLevel="1" x14ac:dyDescent="0.2">
      <c r="A97" s="168">
        <v>24</v>
      </c>
      <c r="B97" s="169" t="s">
        <v>616</v>
      </c>
      <c r="C97" s="177" t="s">
        <v>475</v>
      </c>
      <c r="D97" s="170" t="s">
        <v>198</v>
      </c>
      <c r="E97" s="171">
        <v>61.45</v>
      </c>
      <c r="F97" s="172"/>
      <c r="G97" s="173">
        <f>ROUND(E97*F97,2)</f>
        <v>0</v>
      </c>
      <c r="H97" s="172">
        <v>81.94</v>
      </c>
      <c r="I97" s="173">
        <f>ROUND(E97*H97,2)</f>
        <v>5035.21</v>
      </c>
      <c r="J97" s="172">
        <v>201.56</v>
      </c>
      <c r="K97" s="173">
        <f>ROUND(E97*J97,2)</f>
        <v>12385.86</v>
      </c>
      <c r="L97" s="173">
        <v>21</v>
      </c>
      <c r="M97" s="173">
        <f>G97*(1+L97/100)</f>
        <v>0</v>
      </c>
      <c r="N97" s="171">
        <v>3.6700000000000001E-3</v>
      </c>
      <c r="O97" s="171">
        <f>ROUND(E97*N97,2)</f>
        <v>0.23</v>
      </c>
      <c r="P97" s="171">
        <v>0</v>
      </c>
      <c r="Q97" s="171">
        <f>ROUND(E97*P97,2)</f>
        <v>0</v>
      </c>
      <c r="R97" s="173" t="s">
        <v>199</v>
      </c>
      <c r="S97" s="173" t="s">
        <v>166</v>
      </c>
      <c r="T97" s="174" t="s">
        <v>166</v>
      </c>
      <c r="U97" s="159">
        <v>0.36199999999999999</v>
      </c>
      <c r="V97" s="159">
        <f>ROUND(E97*U97,2)</f>
        <v>22.24</v>
      </c>
      <c r="W97" s="159"/>
      <c r="X97" s="159" t="s">
        <v>200</v>
      </c>
      <c r="Y97" s="159" t="s">
        <v>169</v>
      </c>
      <c r="Z97" s="149"/>
      <c r="AA97" s="149"/>
      <c r="AB97" s="149"/>
      <c r="AC97" s="149"/>
      <c r="AD97" s="149"/>
      <c r="AE97" s="149"/>
      <c r="AF97" s="149"/>
      <c r="AG97" s="149" t="s">
        <v>201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185" t="s">
        <v>615</v>
      </c>
      <c r="D98" s="181"/>
      <c r="E98" s="182">
        <v>61.45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203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263"/>
      <c r="D99" s="264"/>
      <c r="E99" s="264"/>
      <c r="F99" s="264"/>
      <c r="G99" s="264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173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1" t="s">
        <v>161</v>
      </c>
      <c r="B100" s="162" t="s">
        <v>122</v>
      </c>
      <c r="C100" s="176" t="s">
        <v>123</v>
      </c>
      <c r="D100" s="163"/>
      <c r="E100" s="164"/>
      <c r="F100" s="165"/>
      <c r="G100" s="165">
        <f>SUMIF(AG101:AG112,"&lt;&gt;NOR",G101:G112)</f>
        <v>0</v>
      </c>
      <c r="H100" s="165"/>
      <c r="I100" s="165">
        <f>SUM(I101:I112)</f>
        <v>3134.84</v>
      </c>
      <c r="J100" s="165"/>
      <c r="K100" s="165">
        <f>SUM(K101:K112)</f>
        <v>7533.2000000000007</v>
      </c>
      <c r="L100" s="165"/>
      <c r="M100" s="165">
        <f>SUM(M101:M112)</f>
        <v>0</v>
      </c>
      <c r="N100" s="164"/>
      <c r="O100" s="164">
        <f>SUM(O101:O112)</f>
        <v>0.05</v>
      </c>
      <c r="P100" s="164"/>
      <c r="Q100" s="164">
        <f>SUM(Q101:Q112)</f>
        <v>0</v>
      </c>
      <c r="R100" s="165"/>
      <c r="S100" s="165"/>
      <c r="T100" s="166"/>
      <c r="U100" s="160"/>
      <c r="V100" s="160">
        <f>SUM(V101:V112)</f>
        <v>13.89</v>
      </c>
      <c r="W100" s="160"/>
      <c r="X100" s="160"/>
      <c r="Y100" s="160"/>
      <c r="AG100" t="s">
        <v>162</v>
      </c>
    </row>
    <row r="101" spans="1:60" outlineLevel="1" x14ac:dyDescent="0.2">
      <c r="A101" s="168">
        <v>25</v>
      </c>
      <c r="B101" s="169" t="s">
        <v>617</v>
      </c>
      <c r="C101" s="177" t="s">
        <v>618</v>
      </c>
      <c r="D101" s="170" t="s">
        <v>198</v>
      </c>
      <c r="E101" s="171">
        <v>112.45</v>
      </c>
      <c r="F101" s="172"/>
      <c r="G101" s="173">
        <f>ROUND(E101*F101,2)</f>
        <v>0</v>
      </c>
      <c r="H101" s="172">
        <v>18.940000000000001</v>
      </c>
      <c r="I101" s="173">
        <f>ROUND(E101*H101,2)</f>
        <v>2129.8000000000002</v>
      </c>
      <c r="J101" s="172">
        <v>55.56</v>
      </c>
      <c r="K101" s="173">
        <f>ROUND(E101*J101,2)</f>
        <v>6247.72</v>
      </c>
      <c r="L101" s="173">
        <v>21</v>
      </c>
      <c r="M101" s="173">
        <f>G101*(1+L101/100)</f>
        <v>0</v>
      </c>
      <c r="N101" s="171">
        <v>2.9E-4</v>
      </c>
      <c r="O101" s="171">
        <f>ROUND(E101*N101,2)</f>
        <v>0.03</v>
      </c>
      <c r="P101" s="171">
        <v>0</v>
      </c>
      <c r="Q101" s="171">
        <f>ROUND(E101*P101,2)</f>
        <v>0</v>
      </c>
      <c r="R101" s="173" t="s">
        <v>472</v>
      </c>
      <c r="S101" s="173" t="s">
        <v>166</v>
      </c>
      <c r="T101" s="174" t="s">
        <v>166</v>
      </c>
      <c r="U101" s="159">
        <v>0.10191</v>
      </c>
      <c r="V101" s="159">
        <f>ROUND(E101*U101,2)</f>
        <v>11.46</v>
      </c>
      <c r="W101" s="159"/>
      <c r="X101" s="159" t="s">
        <v>200</v>
      </c>
      <c r="Y101" s="159" t="s">
        <v>169</v>
      </c>
      <c r="Z101" s="149"/>
      <c r="AA101" s="149"/>
      <c r="AB101" s="149"/>
      <c r="AC101" s="149"/>
      <c r="AD101" s="149"/>
      <c r="AE101" s="149"/>
      <c r="AF101" s="149"/>
      <c r="AG101" s="149" t="s">
        <v>201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85" t="s">
        <v>614</v>
      </c>
      <c r="D102" s="181"/>
      <c r="E102" s="182">
        <v>51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203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85" t="s">
        <v>615</v>
      </c>
      <c r="D103" s="181"/>
      <c r="E103" s="182">
        <v>61.45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203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263"/>
      <c r="D104" s="264"/>
      <c r="E104" s="264"/>
      <c r="F104" s="264"/>
      <c r="G104" s="264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173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8">
        <v>26</v>
      </c>
      <c r="B105" s="169" t="s">
        <v>519</v>
      </c>
      <c r="C105" s="177" t="s">
        <v>520</v>
      </c>
      <c r="D105" s="170" t="s">
        <v>198</v>
      </c>
      <c r="E105" s="171">
        <v>53.2</v>
      </c>
      <c r="F105" s="172"/>
      <c r="G105" s="173">
        <f>ROUND(E105*F105,2)</f>
        <v>0</v>
      </c>
      <c r="H105" s="172">
        <v>5.27</v>
      </c>
      <c r="I105" s="173">
        <f>ROUND(E105*H105,2)</f>
        <v>280.36</v>
      </c>
      <c r="J105" s="172">
        <v>15.33</v>
      </c>
      <c r="K105" s="173">
        <f>ROUND(E105*J105,2)</f>
        <v>815.56</v>
      </c>
      <c r="L105" s="173">
        <v>21</v>
      </c>
      <c r="M105" s="173">
        <f>G105*(1+L105/100)</f>
        <v>0</v>
      </c>
      <c r="N105" s="171">
        <v>2.0000000000000002E-5</v>
      </c>
      <c r="O105" s="171">
        <f>ROUND(E105*N105,2)</f>
        <v>0</v>
      </c>
      <c r="P105" s="171">
        <v>0</v>
      </c>
      <c r="Q105" s="171">
        <f>ROUND(E105*P105,2)</f>
        <v>0</v>
      </c>
      <c r="R105" s="173" t="s">
        <v>472</v>
      </c>
      <c r="S105" s="173" t="s">
        <v>166</v>
      </c>
      <c r="T105" s="174" t="s">
        <v>166</v>
      </c>
      <c r="U105" s="159">
        <v>2.9000000000000001E-2</v>
      </c>
      <c r="V105" s="159">
        <f>ROUND(E105*U105,2)</f>
        <v>1.54</v>
      </c>
      <c r="W105" s="159"/>
      <c r="X105" s="159" t="s">
        <v>200</v>
      </c>
      <c r="Y105" s="159" t="s">
        <v>169</v>
      </c>
      <c r="Z105" s="149"/>
      <c r="AA105" s="149"/>
      <c r="AB105" s="149"/>
      <c r="AC105" s="149"/>
      <c r="AD105" s="149"/>
      <c r="AE105" s="149"/>
      <c r="AF105" s="149"/>
      <c r="AG105" s="149" t="s">
        <v>201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185" t="s">
        <v>619</v>
      </c>
      <c r="D106" s="181"/>
      <c r="E106" s="182">
        <v>3.2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203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85" t="s">
        <v>620</v>
      </c>
      <c r="D107" s="181"/>
      <c r="E107" s="182">
        <v>50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203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63"/>
      <c r="D108" s="264"/>
      <c r="E108" s="264"/>
      <c r="F108" s="264"/>
      <c r="G108" s="264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173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68">
        <v>27</v>
      </c>
      <c r="B109" s="169" t="s">
        <v>522</v>
      </c>
      <c r="C109" s="177" t="s">
        <v>523</v>
      </c>
      <c r="D109" s="170" t="s">
        <v>198</v>
      </c>
      <c r="E109" s="171">
        <v>66</v>
      </c>
      <c r="F109" s="172"/>
      <c r="G109" s="173">
        <f>ROUND(E109*F109,2)</f>
        <v>0</v>
      </c>
      <c r="H109" s="172">
        <v>10.98</v>
      </c>
      <c r="I109" s="173">
        <f>ROUND(E109*H109,2)</f>
        <v>724.68</v>
      </c>
      <c r="J109" s="172">
        <v>7.12</v>
      </c>
      <c r="K109" s="173">
        <f>ROUND(E109*J109,2)</f>
        <v>469.92</v>
      </c>
      <c r="L109" s="173">
        <v>21</v>
      </c>
      <c r="M109" s="173">
        <f>G109*(1+L109/100)</f>
        <v>0</v>
      </c>
      <c r="N109" s="171">
        <v>3.5E-4</v>
      </c>
      <c r="O109" s="171">
        <f>ROUND(E109*N109,2)</f>
        <v>0.02</v>
      </c>
      <c r="P109" s="171">
        <v>0</v>
      </c>
      <c r="Q109" s="171">
        <f>ROUND(E109*P109,2)</f>
        <v>0</v>
      </c>
      <c r="R109" s="173" t="s">
        <v>472</v>
      </c>
      <c r="S109" s="173" t="s">
        <v>166</v>
      </c>
      <c r="T109" s="174" t="s">
        <v>166</v>
      </c>
      <c r="U109" s="159">
        <v>1.35E-2</v>
      </c>
      <c r="V109" s="159">
        <f>ROUND(E109*U109,2)</f>
        <v>0.89</v>
      </c>
      <c r="W109" s="159"/>
      <c r="X109" s="159" t="s">
        <v>200</v>
      </c>
      <c r="Y109" s="159" t="s">
        <v>169</v>
      </c>
      <c r="Z109" s="149"/>
      <c r="AA109" s="149"/>
      <c r="AB109" s="149"/>
      <c r="AC109" s="149"/>
      <c r="AD109" s="149"/>
      <c r="AE109" s="149"/>
      <c r="AF109" s="149"/>
      <c r="AG109" s="149" t="s">
        <v>201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185" t="s">
        <v>564</v>
      </c>
      <c r="D110" s="181"/>
      <c r="E110" s="182">
        <v>26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203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85" t="s">
        <v>621</v>
      </c>
      <c r="D111" s="181"/>
      <c r="E111" s="182">
        <v>40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203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263"/>
      <c r="D112" s="264"/>
      <c r="E112" s="264"/>
      <c r="F112" s="264"/>
      <c r="G112" s="264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173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1" t="s">
        <v>161</v>
      </c>
      <c r="B113" s="162" t="s">
        <v>124</v>
      </c>
      <c r="C113" s="176" t="s">
        <v>125</v>
      </c>
      <c r="D113" s="163"/>
      <c r="E113" s="164"/>
      <c r="F113" s="165"/>
      <c r="G113" s="165">
        <f>SUMIF(AG114:AG156,"&lt;&gt;NOR",G114:G156)</f>
        <v>0</v>
      </c>
      <c r="H113" s="165"/>
      <c r="I113" s="165">
        <f>SUM(I114:I156)</f>
        <v>10525.15</v>
      </c>
      <c r="J113" s="165"/>
      <c r="K113" s="165">
        <f>SUM(K114:K156)</f>
        <v>6848.9400000000005</v>
      </c>
      <c r="L113" s="165"/>
      <c r="M113" s="165">
        <f>SUM(M114:M156)</f>
        <v>0</v>
      </c>
      <c r="N113" s="164"/>
      <c r="O113" s="164">
        <f>SUM(O114:O156)</f>
        <v>0.02</v>
      </c>
      <c r="P113" s="164"/>
      <c r="Q113" s="164">
        <f>SUM(Q114:Q156)</f>
        <v>0</v>
      </c>
      <c r="R113" s="165"/>
      <c r="S113" s="165"/>
      <c r="T113" s="166"/>
      <c r="U113" s="160"/>
      <c r="V113" s="160">
        <f>SUM(V114:V156)</f>
        <v>13.36</v>
      </c>
      <c r="W113" s="160"/>
      <c r="X113" s="160"/>
      <c r="Y113" s="160"/>
      <c r="AG113" t="s">
        <v>162</v>
      </c>
    </row>
    <row r="114" spans="1:60" outlineLevel="1" x14ac:dyDescent="0.2">
      <c r="A114" s="168">
        <v>28</v>
      </c>
      <c r="B114" s="169" t="s">
        <v>622</v>
      </c>
      <c r="C114" s="177" t="s">
        <v>623</v>
      </c>
      <c r="D114" s="170" t="s">
        <v>244</v>
      </c>
      <c r="E114" s="171">
        <v>5</v>
      </c>
      <c r="F114" s="172"/>
      <c r="G114" s="173">
        <f>ROUND(E114*F114,2)</f>
        <v>0</v>
      </c>
      <c r="H114" s="172">
        <v>20.22</v>
      </c>
      <c r="I114" s="173">
        <f>ROUND(E114*H114,2)</f>
        <v>101.1</v>
      </c>
      <c r="J114" s="172">
        <v>62.38</v>
      </c>
      <c r="K114" s="173">
        <f>ROUND(E114*J114,2)</f>
        <v>311.89999999999998</v>
      </c>
      <c r="L114" s="173">
        <v>21</v>
      </c>
      <c r="M114" s="173">
        <f>G114*(1+L114/100)</f>
        <v>0</v>
      </c>
      <c r="N114" s="171">
        <v>0</v>
      </c>
      <c r="O114" s="171">
        <f>ROUND(E114*N114,2)</f>
        <v>0</v>
      </c>
      <c r="P114" s="171">
        <v>4.0999999999999999E-4</v>
      </c>
      <c r="Q114" s="171">
        <f>ROUND(E114*P114,2)</f>
        <v>0</v>
      </c>
      <c r="R114" s="173" t="s">
        <v>231</v>
      </c>
      <c r="S114" s="173" t="s">
        <v>166</v>
      </c>
      <c r="T114" s="174" t="s">
        <v>166</v>
      </c>
      <c r="U114" s="159">
        <v>0.14499999999999999</v>
      </c>
      <c r="V114" s="159">
        <f>ROUND(E114*U114,2)</f>
        <v>0.73</v>
      </c>
      <c r="W114" s="159"/>
      <c r="X114" s="159" t="s">
        <v>200</v>
      </c>
      <c r="Y114" s="159" t="s">
        <v>169</v>
      </c>
      <c r="Z114" s="149"/>
      <c r="AA114" s="149"/>
      <c r="AB114" s="149"/>
      <c r="AC114" s="149"/>
      <c r="AD114" s="149"/>
      <c r="AE114" s="149"/>
      <c r="AF114" s="149"/>
      <c r="AG114" s="149" t="s">
        <v>201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276"/>
      <c r="D115" s="277"/>
      <c r="E115" s="277"/>
      <c r="F115" s="277"/>
      <c r="G115" s="277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173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68">
        <v>29</v>
      </c>
      <c r="B116" s="169" t="s">
        <v>624</v>
      </c>
      <c r="C116" s="177" t="s">
        <v>625</v>
      </c>
      <c r="D116" s="170" t="s">
        <v>244</v>
      </c>
      <c r="E116" s="171">
        <v>5</v>
      </c>
      <c r="F116" s="172"/>
      <c r="G116" s="173">
        <f>ROUND(E116*F116,2)</f>
        <v>0</v>
      </c>
      <c r="H116" s="172">
        <v>0</v>
      </c>
      <c r="I116" s="173">
        <f>ROUND(E116*H116,2)</f>
        <v>0</v>
      </c>
      <c r="J116" s="172">
        <v>76.400000000000006</v>
      </c>
      <c r="K116" s="173">
        <f>ROUND(E116*J116,2)</f>
        <v>382</v>
      </c>
      <c r="L116" s="173">
        <v>21</v>
      </c>
      <c r="M116" s="173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3" t="s">
        <v>124</v>
      </c>
      <c r="S116" s="173" t="s">
        <v>166</v>
      </c>
      <c r="T116" s="174" t="s">
        <v>166</v>
      </c>
      <c r="U116" s="159">
        <v>0.14130000000000001</v>
      </c>
      <c r="V116" s="159">
        <f>ROUND(E116*U116,2)</f>
        <v>0.71</v>
      </c>
      <c r="W116" s="159"/>
      <c r="X116" s="159" t="s">
        <v>200</v>
      </c>
      <c r="Y116" s="159" t="s">
        <v>169</v>
      </c>
      <c r="Z116" s="149"/>
      <c r="AA116" s="149"/>
      <c r="AB116" s="149"/>
      <c r="AC116" s="149"/>
      <c r="AD116" s="149"/>
      <c r="AE116" s="149"/>
      <c r="AF116" s="149"/>
      <c r="AG116" s="149" t="s">
        <v>201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276"/>
      <c r="D117" s="277"/>
      <c r="E117" s="277"/>
      <c r="F117" s="277"/>
      <c r="G117" s="277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173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68">
        <v>30</v>
      </c>
      <c r="B118" s="169" t="s">
        <v>626</v>
      </c>
      <c r="C118" s="177" t="s">
        <v>627</v>
      </c>
      <c r="D118" s="170" t="s">
        <v>244</v>
      </c>
      <c r="E118" s="171">
        <v>2</v>
      </c>
      <c r="F118" s="172"/>
      <c r="G118" s="173">
        <f>ROUND(E118*F118,2)</f>
        <v>0</v>
      </c>
      <c r="H118" s="172">
        <v>0</v>
      </c>
      <c r="I118" s="173">
        <f>ROUND(E118*H118,2)</f>
        <v>0</v>
      </c>
      <c r="J118" s="172">
        <v>79.8</v>
      </c>
      <c r="K118" s="173">
        <f>ROUND(E118*J118,2)</f>
        <v>159.6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124</v>
      </c>
      <c r="S118" s="173" t="s">
        <v>166</v>
      </c>
      <c r="T118" s="174" t="s">
        <v>166</v>
      </c>
      <c r="U118" s="159">
        <v>0.14749999999999999</v>
      </c>
      <c r="V118" s="159">
        <f>ROUND(E118*U118,2)</f>
        <v>0.3</v>
      </c>
      <c r="W118" s="159"/>
      <c r="X118" s="159" t="s">
        <v>200</v>
      </c>
      <c r="Y118" s="159" t="s">
        <v>169</v>
      </c>
      <c r="Z118" s="149"/>
      <c r="AA118" s="149"/>
      <c r="AB118" s="149"/>
      <c r="AC118" s="149"/>
      <c r="AD118" s="149"/>
      <c r="AE118" s="149"/>
      <c r="AF118" s="149"/>
      <c r="AG118" s="149" t="s">
        <v>201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276"/>
      <c r="D119" s="277"/>
      <c r="E119" s="277"/>
      <c r="F119" s="277"/>
      <c r="G119" s="277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173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68">
        <v>31</v>
      </c>
      <c r="B120" s="169" t="s">
        <v>628</v>
      </c>
      <c r="C120" s="177" t="s">
        <v>629</v>
      </c>
      <c r="D120" s="170" t="s">
        <v>244</v>
      </c>
      <c r="E120" s="171">
        <v>2</v>
      </c>
      <c r="F120" s="172"/>
      <c r="G120" s="173">
        <f>ROUND(E120*F120,2)</f>
        <v>0</v>
      </c>
      <c r="H120" s="172">
        <v>0</v>
      </c>
      <c r="I120" s="173">
        <f>ROUND(E120*H120,2)</f>
        <v>0</v>
      </c>
      <c r="J120" s="172">
        <v>91.3</v>
      </c>
      <c r="K120" s="173">
        <f>ROUND(E120*J120,2)</f>
        <v>182.6</v>
      </c>
      <c r="L120" s="173">
        <v>21</v>
      </c>
      <c r="M120" s="173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3" t="s">
        <v>124</v>
      </c>
      <c r="S120" s="173" t="s">
        <v>166</v>
      </c>
      <c r="T120" s="174" t="s">
        <v>166</v>
      </c>
      <c r="U120" s="159">
        <v>0.16866999999999999</v>
      </c>
      <c r="V120" s="159">
        <f>ROUND(E120*U120,2)</f>
        <v>0.34</v>
      </c>
      <c r="W120" s="159"/>
      <c r="X120" s="159" t="s">
        <v>200</v>
      </c>
      <c r="Y120" s="159" t="s">
        <v>169</v>
      </c>
      <c r="Z120" s="149"/>
      <c r="AA120" s="149"/>
      <c r="AB120" s="149"/>
      <c r="AC120" s="149"/>
      <c r="AD120" s="149"/>
      <c r="AE120" s="149"/>
      <c r="AF120" s="149"/>
      <c r="AG120" s="149" t="s">
        <v>201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276"/>
      <c r="D121" s="277"/>
      <c r="E121" s="277"/>
      <c r="F121" s="277"/>
      <c r="G121" s="277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173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8">
        <v>32</v>
      </c>
      <c r="B122" s="169" t="s">
        <v>630</v>
      </c>
      <c r="C122" s="177" t="s">
        <v>631</v>
      </c>
      <c r="D122" s="170" t="s">
        <v>244</v>
      </c>
      <c r="E122" s="171">
        <v>7</v>
      </c>
      <c r="F122" s="172"/>
      <c r="G122" s="173">
        <f>ROUND(E122*F122,2)</f>
        <v>0</v>
      </c>
      <c r="H122" s="172">
        <v>0</v>
      </c>
      <c r="I122" s="173">
        <f>ROUND(E122*H122,2)</f>
        <v>0</v>
      </c>
      <c r="J122" s="172">
        <v>141</v>
      </c>
      <c r="K122" s="173">
        <f>ROUND(E122*J122,2)</f>
        <v>987</v>
      </c>
      <c r="L122" s="173">
        <v>21</v>
      </c>
      <c r="M122" s="173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3" t="s">
        <v>124</v>
      </c>
      <c r="S122" s="173" t="s">
        <v>166</v>
      </c>
      <c r="T122" s="174" t="s">
        <v>166</v>
      </c>
      <c r="U122" s="159">
        <v>0.26</v>
      </c>
      <c r="V122" s="159">
        <f>ROUND(E122*U122,2)</f>
        <v>1.82</v>
      </c>
      <c r="W122" s="159"/>
      <c r="X122" s="159" t="s">
        <v>200</v>
      </c>
      <c r="Y122" s="159" t="s">
        <v>169</v>
      </c>
      <c r="Z122" s="149"/>
      <c r="AA122" s="149"/>
      <c r="AB122" s="149"/>
      <c r="AC122" s="149"/>
      <c r="AD122" s="149"/>
      <c r="AE122" s="149"/>
      <c r="AF122" s="149"/>
      <c r="AG122" s="149" t="s">
        <v>201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276"/>
      <c r="D123" s="277"/>
      <c r="E123" s="277"/>
      <c r="F123" s="277"/>
      <c r="G123" s="277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173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68">
        <v>33</v>
      </c>
      <c r="B124" s="169" t="s">
        <v>632</v>
      </c>
      <c r="C124" s="177" t="s">
        <v>633</v>
      </c>
      <c r="D124" s="170" t="s">
        <v>330</v>
      </c>
      <c r="E124" s="171">
        <v>9.6999999999999993</v>
      </c>
      <c r="F124" s="172"/>
      <c r="G124" s="173">
        <f>ROUND(E124*F124,2)</f>
        <v>0</v>
      </c>
      <c r="H124" s="172">
        <v>0</v>
      </c>
      <c r="I124" s="173">
        <f>ROUND(E124*H124,2)</f>
        <v>0</v>
      </c>
      <c r="J124" s="172">
        <v>37.9</v>
      </c>
      <c r="K124" s="173">
        <f>ROUND(E124*J124,2)</f>
        <v>367.63</v>
      </c>
      <c r="L124" s="173">
        <v>21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 t="s">
        <v>124</v>
      </c>
      <c r="S124" s="173" t="s">
        <v>166</v>
      </c>
      <c r="T124" s="174" t="s">
        <v>166</v>
      </c>
      <c r="U124" s="159">
        <v>7.0000000000000007E-2</v>
      </c>
      <c r="V124" s="159">
        <f>ROUND(E124*U124,2)</f>
        <v>0.68</v>
      </c>
      <c r="W124" s="159"/>
      <c r="X124" s="159" t="s">
        <v>200</v>
      </c>
      <c r="Y124" s="159" t="s">
        <v>169</v>
      </c>
      <c r="Z124" s="149"/>
      <c r="AA124" s="149"/>
      <c r="AB124" s="149"/>
      <c r="AC124" s="149"/>
      <c r="AD124" s="149"/>
      <c r="AE124" s="149"/>
      <c r="AF124" s="149"/>
      <c r="AG124" s="149" t="s">
        <v>201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276"/>
      <c r="D125" s="277"/>
      <c r="E125" s="277"/>
      <c r="F125" s="277"/>
      <c r="G125" s="277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173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68">
        <v>34</v>
      </c>
      <c r="B126" s="169" t="s">
        <v>634</v>
      </c>
      <c r="C126" s="177" t="s">
        <v>635</v>
      </c>
      <c r="D126" s="170" t="s">
        <v>330</v>
      </c>
      <c r="E126" s="171">
        <v>34.9</v>
      </c>
      <c r="F126" s="172"/>
      <c r="G126" s="173">
        <f>ROUND(E126*F126,2)</f>
        <v>0</v>
      </c>
      <c r="H126" s="172">
        <v>0</v>
      </c>
      <c r="I126" s="173">
        <f>ROUND(E126*H126,2)</f>
        <v>0</v>
      </c>
      <c r="J126" s="172">
        <v>37.9</v>
      </c>
      <c r="K126" s="173">
        <f>ROUND(E126*J126,2)</f>
        <v>1322.71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 t="s">
        <v>124</v>
      </c>
      <c r="S126" s="173" t="s">
        <v>166</v>
      </c>
      <c r="T126" s="174" t="s">
        <v>166</v>
      </c>
      <c r="U126" s="159">
        <v>7.0000000000000007E-2</v>
      </c>
      <c r="V126" s="159">
        <f>ROUND(E126*U126,2)</f>
        <v>2.44</v>
      </c>
      <c r="W126" s="159"/>
      <c r="X126" s="159" t="s">
        <v>200</v>
      </c>
      <c r="Y126" s="159" t="s">
        <v>169</v>
      </c>
      <c r="Z126" s="149"/>
      <c r="AA126" s="149"/>
      <c r="AB126" s="149"/>
      <c r="AC126" s="149"/>
      <c r="AD126" s="149"/>
      <c r="AE126" s="149"/>
      <c r="AF126" s="149"/>
      <c r="AG126" s="149" t="s">
        <v>201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276"/>
      <c r="D127" s="277"/>
      <c r="E127" s="277"/>
      <c r="F127" s="277"/>
      <c r="G127" s="277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173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68">
        <v>35</v>
      </c>
      <c r="B128" s="169" t="s">
        <v>636</v>
      </c>
      <c r="C128" s="177" t="s">
        <v>637</v>
      </c>
      <c r="D128" s="170" t="s">
        <v>244</v>
      </c>
      <c r="E128" s="171">
        <v>3</v>
      </c>
      <c r="F128" s="172"/>
      <c r="G128" s="173">
        <f>ROUND(E128*F128,2)</f>
        <v>0</v>
      </c>
      <c r="H128" s="172">
        <v>0</v>
      </c>
      <c r="I128" s="173">
        <f>ROUND(E128*H128,2)</f>
        <v>0</v>
      </c>
      <c r="J128" s="172">
        <v>241</v>
      </c>
      <c r="K128" s="173">
        <f>ROUND(E128*J128,2)</f>
        <v>723</v>
      </c>
      <c r="L128" s="173">
        <v>21</v>
      </c>
      <c r="M128" s="173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3" t="s">
        <v>424</v>
      </c>
      <c r="S128" s="173" t="s">
        <v>166</v>
      </c>
      <c r="T128" s="174" t="s">
        <v>166</v>
      </c>
      <c r="U128" s="159">
        <v>0.44500000000000001</v>
      </c>
      <c r="V128" s="159">
        <f>ROUND(E128*U128,2)</f>
        <v>1.34</v>
      </c>
      <c r="W128" s="159"/>
      <c r="X128" s="159" t="s">
        <v>200</v>
      </c>
      <c r="Y128" s="159" t="s">
        <v>169</v>
      </c>
      <c r="Z128" s="149"/>
      <c r="AA128" s="149"/>
      <c r="AB128" s="149"/>
      <c r="AC128" s="149"/>
      <c r="AD128" s="149"/>
      <c r="AE128" s="149"/>
      <c r="AF128" s="149"/>
      <c r="AG128" s="149" t="s">
        <v>201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 x14ac:dyDescent="0.2">
      <c r="A129" s="156"/>
      <c r="B129" s="157"/>
      <c r="C129" s="276"/>
      <c r="D129" s="277"/>
      <c r="E129" s="277"/>
      <c r="F129" s="277"/>
      <c r="G129" s="277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173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68">
        <v>36</v>
      </c>
      <c r="B130" s="169" t="s">
        <v>638</v>
      </c>
      <c r="C130" s="177" t="s">
        <v>639</v>
      </c>
      <c r="D130" s="170" t="s">
        <v>640</v>
      </c>
      <c r="E130" s="171">
        <v>5</v>
      </c>
      <c r="F130" s="172"/>
      <c r="G130" s="173">
        <f>ROUND(E130*F130,2)</f>
        <v>0</v>
      </c>
      <c r="H130" s="172">
        <v>0</v>
      </c>
      <c r="I130" s="173">
        <f>ROUND(E130*H130,2)</f>
        <v>0</v>
      </c>
      <c r="J130" s="172">
        <v>482.5</v>
      </c>
      <c r="K130" s="173">
        <f>ROUND(E130*J130,2)</f>
        <v>2412.5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3" t="s">
        <v>641</v>
      </c>
      <c r="S130" s="173" t="s">
        <v>166</v>
      </c>
      <c r="T130" s="174" t="s">
        <v>166</v>
      </c>
      <c r="U130" s="159">
        <v>1</v>
      </c>
      <c r="V130" s="159">
        <f>ROUND(E130*U130,2)</f>
        <v>5</v>
      </c>
      <c r="W130" s="159"/>
      <c r="X130" s="159" t="s">
        <v>642</v>
      </c>
      <c r="Y130" s="159" t="s">
        <v>169</v>
      </c>
      <c r="Z130" s="149"/>
      <c r="AA130" s="149"/>
      <c r="AB130" s="149"/>
      <c r="AC130" s="149"/>
      <c r="AD130" s="149"/>
      <c r="AE130" s="149"/>
      <c r="AF130" s="149"/>
      <c r="AG130" s="149" t="s">
        <v>643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276"/>
      <c r="D131" s="277"/>
      <c r="E131" s="277"/>
      <c r="F131" s="277"/>
      <c r="G131" s="277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173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56.25" outlineLevel="1" x14ac:dyDescent="0.2">
      <c r="A132" s="168">
        <v>37</v>
      </c>
      <c r="B132" s="169" t="s">
        <v>644</v>
      </c>
      <c r="C132" s="177" t="s">
        <v>645</v>
      </c>
      <c r="D132" s="170" t="s">
        <v>330</v>
      </c>
      <c r="E132" s="171">
        <v>10.67</v>
      </c>
      <c r="F132" s="172"/>
      <c r="G132" s="173">
        <f>ROUND(E132*F132,2)</f>
        <v>0</v>
      </c>
      <c r="H132" s="172">
        <v>19.600000000000001</v>
      </c>
      <c r="I132" s="173">
        <f>ROUND(E132*H132,2)</f>
        <v>209.13</v>
      </c>
      <c r="J132" s="172">
        <v>0</v>
      </c>
      <c r="K132" s="173">
        <f>ROUND(E132*J132,2)</f>
        <v>0</v>
      </c>
      <c r="L132" s="173">
        <v>21</v>
      </c>
      <c r="M132" s="173">
        <f>G132*(1+L132/100)</f>
        <v>0</v>
      </c>
      <c r="N132" s="171">
        <v>1.6000000000000001E-4</v>
      </c>
      <c r="O132" s="171">
        <f>ROUND(E132*N132,2)</f>
        <v>0</v>
      </c>
      <c r="P132" s="171">
        <v>0</v>
      </c>
      <c r="Q132" s="171">
        <f>ROUND(E132*P132,2)</f>
        <v>0</v>
      </c>
      <c r="R132" s="173" t="s">
        <v>646</v>
      </c>
      <c r="S132" s="173" t="s">
        <v>166</v>
      </c>
      <c r="T132" s="174" t="s">
        <v>166</v>
      </c>
      <c r="U132" s="159">
        <v>0</v>
      </c>
      <c r="V132" s="159">
        <f>ROUND(E132*U132,2)</f>
        <v>0</v>
      </c>
      <c r="W132" s="159"/>
      <c r="X132" s="159" t="s">
        <v>255</v>
      </c>
      <c r="Y132" s="159" t="s">
        <v>169</v>
      </c>
      <c r="Z132" s="149"/>
      <c r="AA132" s="149"/>
      <c r="AB132" s="149"/>
      <c r="AC132" s="149"/>
      <c r="AD132" s="149"/>
      <c r="AE132" s="149"/>
      <c r="AF132" s="149"/>
      <c r="AG132" s="149" t="s">
        <v>256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2" x14ac:dyDescent="0.2">
      <c r="A133" s="156"/>
      <c r="B133" s="157"/>
      <c r="C133" s="265" t="s">
        <v>647</v>
      </c>
      <c r="D133" s="266"/>
      <c r="E133" s="266"/>
      <c r="F133" s="266"/>
      <c r="G133" s="266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172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75" t="str">
        <f>C133</f>
        <v>použití -30 až 70 °C; max.provoz.teplota při zkratu 160 °C; min.teplota pokládky -5 °C; průřez vodiče 1,5 mm2; samozhášivý; odolnost vůči UV záření; barva pláště černá</v>
      </c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185" t="s">
        <v>648</v>
      </c>
      <c r="D134" s="181"/>
      <c r="E134" s="182">
        <v>10.67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203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263"/>
      <c r="D135" s="264"/>
      <c r="E135" s="264"/>
      <c r="F135" s="264"/>
      <c r="G135" s="264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173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56.25" outlineLevel="1" x14ac:dyDescent="0.2">
      <c r="A136" s="168">
        <v>38</v>
      </c>
      <c r="B136" s="169" t="s">
        <v>649</v>
      </c>
      <c r="C136" s="177" t="s">
        <v>650</v>
      </c>
      <c r="D136" s="170" t="s">
        <v>330</v>
      </c>
      <c r="E136" s="171">
        <v>38.39</v>
      </c>
      <c r="F136" s="172"/>
      <c r="G136" s="173">
        <f>ROUND(E136*F136,2)</f>
        <v>0</v>
      </c>
      <c r="H136" s="172">
        <v>32.1</v>
      </c>
      <c r="I136" s="173">
        <f>ROUND(E136*H136,2)</f>
        <v>1232.32</v>
      </c>
      <c r="J136" s="172">
        <v>0</v>
      </c>
      <c r="K136" s="173">
        <f>ROUND(E136*J136,2)</f>
        <v>0</v>
      </c>
      <c r="L136" s="173">
        <v>21</v>
      </c>
      <c r="M136" s="173">
        <f>G136*(1+L136/100)</f>
        <v>0</v>
      </c>
      <c r="N136" s="171">
        <v>2.2000000000000001E-4</v>
      </c>
      <c r="O136" s="171">
        <f>ROUND(E136*N136,2)</f>
        <v>0.01</v>
      </c>
      <c r="P136" s="171">
        <v>0</v>
      </c>
      <c r="Q136" s="171">
        <f>ROUND(E136*P136,2)</f>
        <v>0</v>
      </c>
      <c r="R136" s="173" t="s">
        <v>646</v>
      </c>
      <c r="S136" s="173" t="s">
        <v>166</v>
      </c>
      <c r="T136" s="174" t="s">
        <v>166</v>
      </c>
      <c r="U136" s="159">
        <v>0</v>
      </c>
      <c r="V136" s="159">
        <f>ROUND(E136*U136,2)</f>
        <v>0</v>
      </c>
      <c r="W136" s="159"/>
      <c r="X136" s="159" t="s">
        <v>255</v>
      </c>
      <c r="Y136" s="159" t="s">
        <v>169</v>
      </c>
      <c r="Z136" s="149"/>
      <c r="AA136" s="149"/>
      <c r="AB136" s="149"/>
      <c r="AC136" s="149"/>
      <c r="AD136" s="149"/>
      <c r="AE136" s="149"/>
      <c r="AF136" s="149"/>
      <c r="AG136" s="149" t="s">
        <v>256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2" x14ac:dyDescent="0.2">
      <c r="A137" s="156"/>
      <c r="B137" s="157"/>
      <c r="C137" s="265" t="s">
        <v>651</v>
      </c>
      <c r="D137" s="266"/>
      <c r="E137" s="266"/>
      <c r="F137" s="266"/>
      <c r="G137" s="266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172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75" t="str">
        <f>C137</f>
        <v>použití -30 až 70 °C; max.provoz.teplota při zkratu 160 °C; min.teplota pokládky -5 °C; průřez vodiče 2,5 mm2; samozhášivý; odolnost vůči UV záření; barva pláště černá</v>
      </c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185" t="s">
        <v>652</v>
      </c>
      <c r="D138" s="181"/>
      <c r="E138" s="182">
        <v>38.39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203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">
      <c r="A139" s="156"/>
      <c r="B139" s="157"/>
      <c r="C139" s="263"/>
      <c r="D139" s="264"/>
      <c r="E139" s="264"/>
      <c r="F139" s="264"/>
      <c r="G139" s="264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173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68">
        <v>39</v>
      </c>
      <c r="B140" s="169" t="s">
        <v>653</v>
      </c>
      <c r="C140" s="177" t="s">
        <v>654</v>
      </c>
      <c r="D140" s="170" t="s">
        <v>655</v>
      </c>
      <c r="E140" s="171">
        <v>1</v>
      </c>
      <c r="F140" s="172"/>
      <c r="G140" s="173">
        <f>ROUND(E140*F140,2)</f>
        <v>0</v>
      </c>
      <c r="H140" s="172">
        <v>1570</v>
      </c>
      <c r="I140" s="173">
        <f>ROUND(E140*H140,2)</f>
        <v>1570</v>
      </c>
      <c r="J140" s="172">
        <v>0</v>
      </c>
      <c r="K140" s="173">
        <f>ROUND(E140*J140,2)</f>
        <v>0</v>
      </c>
      <c r="L140" s="173">
        <v>21</v>
      </c>
      <c r="M140" s="173">
        <f>G140*(1+L140/100)</f>
        <v>0</v>
      </c>
      <c r="N140" s="171">
        <v>0</v>
      </c>
      <c r="O140" s="171">
        <f>ROUND(E140*N140,2)</f>
        <v>0</v>
      </c>
      <c r="P140" s="171">
        <v>0</v>
      </c>
      <c r="Q140" s="171">
        <f>ROUND(E140*P140,2)</f>
        <v>0</v>
      </c>
      <c r="R140" s="173"/>
      <c r="S140" s="173" t="s">
        <v>185</v>
      </c>
      <c r="T140" s="174" t="s">
        <v>167</v>
      </c>
      <c r="U140" s="159">
        <v>0</v>
      </c>
      <c r="V140" s="159">
        <f>ROUND(E140*U140,2)</f>
        <v>0</v>
      </c>
      <c r="W140" s="159"/>
      <c r="X140" s="159" t="s">
        <v>255</v>
      </c>
      <c r="Y140" s="159" t="s">
        <v>169</v>
      </c>
      <c r="Z140" s="149"/>
      <c r="AA140" s="149"/>
      <c r="AB140" s="149"/>
      <c r="AC140" s="149"/>
      <c r="AD140" s="149"/>
      <c r="AE140" s="149"/>
      <c r="AF140" s="149"/>
      <c r="AG140" s="149" t="s">
        <v>256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276"/>
      <c r="D141" s="277"/>
      <c r="E141" s="277"/>
      <c r="F141" s="277"/>
      <c r="G141" s="277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173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68">
        <v>40</v>
      </c>
      <c r="B142" s="169" t="s">
        <v>656</v>
      </c>
      <c r="C142" s="177" t="s">
        <v>657</v>
      </c>
      <c r="D142" s="170" t="s">
        <v>244</v>
      </c>
      <c r="E142" s="171">
        <v>2</v>
      </c>
      <c r="F142" s="172"/>
      <c r="G142" s="173">
        <f>ROUND(E142*F142,2)</f>
        <v>0</v>
      </c>
      <c r="H142" s="172">
        <v>138</v>
      </c>
      <c r="I142" s="173">
        <f>ROUND(E142*H142,2)</f>
        <v>276</v>
      </c>
      <c r="J142" s="172">
        <v>0</v>
      </c>
      <c r="K142" s="173">
        <f>ROUND(E142*J142,2)</f>
        <v>0</v>
      </c>
      <c r="L142" s="173">
        <v>21</v>
      </c>
      <c r="M142" s="173">
        <f>G142*(1+L142/100)</f>
        <v>0</v>
      </c>
      <c r="N142" s="171">
        <v>1.0000000000000001E-5</v>
      </c>
      <c r="O142" s="171">
        <f>ROUND(E142*N142,2)</f>
        <v>0</v>
      </c>
      <c r="P142" s="171">
        <v>0</v>
      </c>
      <c r="Q142" s="171">
        <f>ROUND(E142*P142,2)</f>
        <v>0</v>
      </c>
      <c r="R142" s="173"/>
      <c r="S142" s="173" t="s">
        <v>185</v>
      </c>
      <c r="T142" s="174" t="s">
        <v>167</v>
      </c>
      <c r="U142" s="159">
        <v>0</v>
      </c>
      <c r="V142" s="159">
        <f>ROUND(E142*U142,2)</f>
        <v>0</v>
      </c>
      <c r="W142" s="159"/>
      <c r="X142" s="159" t="s">
        <v>255</v>
      </c>
      <c r="Y142" s="159" t="s">
        <v>169</v>
      </c>
      <c r="Z142" s="149"/>
      <c r="AA142" s="149"/>
      <c r="AB142" s="149"/>
      <c r="AC142" s="149"/>
      <c r="AD142" s="149"/>
      <c r="AE142" s="149"/>
      <c r="AF142" s="149"/>
      <c r="AG142" s="149" t="s">
        <v>256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276"/>
      <c r="D143" s="277"/>
      <c r="E143" s="277"/>
      <c r="F143" s="277"/>
      <c r="G143" s="277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173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8">
        <v>41</v>
      </c>
      <c r="B144" s="169" t="s">
        <v>658</v>
      </c>
      <c r="C144" s="177" t="s">
        <v>659</v>
      </c>
      <c r="D144" s="170" t="s">
        <v>244</v>
      </c>
      <c r="E144" s="171">
        <v>2</v>
      </c>
      <c r="F144" s="172"/>
      <c r="G144" s="173">
        <f>ROUND(E144*F144,2)</f>
        <v>0</v>
      </c>
      <c r="H144" s="172">
        <v>154.5</v>
      </c>
      <c r="I144" s="173">
        <f>ROUND(E144*H144,2)</f>
        <v>309</v>
      </c>
      <c r="J144" s="172">
        <v>0</v>
      </c>
      <c r="K144" s="173">
        <f>ROUND(E144*J144,2)</f>
        <v>0</v>
      </c>
      <c r="L144" s="173">
        <v>21</v>
      </c>
      <c r="M144" s="173">
        <f>G144*(1+L144/100)</f>
        <v>0</v>
      </c>
      <c r="N144" s="171">
        <v>5.0000000000000002E-5</v>
      </c>
      <c r="O144" s="171">
        <f>ROUND(E144*N144,2)</f>
        <v>0</v>
      </c>
      <c r="P144" s="171">
        <v>0</v>
      </c>
      <c r="Q144" s="171">
        <f>ROUND(E144*P144,2)</f>
        <v>0</v>
      </c>
      <c r="R144" s="173" t="s">
        <v>646</v>
      </c>
      <c r="S144" s="173" t="s">
        <v>166</v>
      </c>
      <c r="T144" s="174" t="s">
        <v>166</v>
      </c>
      <c r="U144" s="159">
        <v>0</v>
      </c>
      <c r="V144" s="159">
        <f>ROUND(E144*U144,2)</f>
        <v>0</v>
      </c>
      <c r="W144" s="159"/>
      <c r="X144" s="159" t="s">
        <v>255</v>
      </c>
      <c r="Y144" s="159" t="s">
        <v>169</v>
      </c>
      <c r="Z144" s="149"/>
      <c r="AA144" s="149"/>
      <c r="AB144" s="149"/>
      <c r="AC144" s="149"/>
      <c r="AD144" s="149"/>
      <c r="AE144" s="149"/>
      <c r="AF144" s="149"/>
      <c r="AG144" s="149" t="s">
        <v>256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76"/>
      <c r="D145" s="277"/>
      <c r="E145" s="277"/>
      <c r="F145" s="277"/>
      <c r="G145" s="277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173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8">
        <v>42</v>
      </c>
      <c r="B146" s="169" t="s">
        <v>660</v>
      </c>
      <c r="C146" s="177" t="s">
        <v>661</v>
      </c>
      <c r="D146" s="170" t="s">
        <v>244</v>
      </c>
      <c r="E146" s="171">
        <v>4</v>
      </c>
      <c r="F146" s="172"/>
      <c r="G146" s="173">
        <f>ROUND(E146*F146,2)</f>
        <v>0</v>
      </c>
      <c r="H146" s="172">
        <v>55.4</v>
      </c>
      <c r="I146" s="173">
        <f>ROUND(E146*H146,2)</f>
        <v>221.6</v>
      </c>
      <c r="J146" s="172">
        <v>0</v>
      </c>
      <c r="K146" s="173">
        <f>ROUND(E146*J146,2)</f>
        <v>0</v>
      </c>
      <c r="L146" s="173">
        <v>21</v>
      </c>
      <c r="M146" s="173">
        <f>G146*(1+L146/100)</f>
        <v>0</v>
      </c>
      <c r="N146" s="171">
        <v>1.0000000000000001E-5</v>
      </c>
      <c r="O146" s="171">
        <f>ROUND(E146*N146,2)</f>
        <v>0</v>
      </c>
      <c r="P146" s="171">
        <v>0</v>
      </c>
      <c r="Q146" s="171">
        <f>ROUND(E146*P146,2)</f>
        <v>0</v>
      </c>
      <c r="R146" s="173" t="s">
        <v>646</v>
      </c>
      <c r="S146" s="173" t="s">
        <v>166</v>
      </c>
      <c r="T146" s="174" t="s">
        <v>166</v>
      </c>
      <c r="U146" s="159">
        <v>0</v>
      </c>
      <c r="V146" s="159">
        <f>ROUND(E146*U146,2)</f>
        <v>0</v>
      </c>
      <c r="W146" s="159"/>
      <c r="X146" s="159" t="s">
        <v>255</v>
      </c>
      <c r="Y146" s="159" t="s">
        <v>169</v>
      </c>
      <c r="Z146" s="149"/>
      <c r="AA146" s="149"/>
      <c r="AB146" s="149"/>
      <c r="AC146" s="149"/>
      <c r="AD146" s="149"/>
      <c r="AE146" s="149"/>
      <c r="AF146" s="149"/>
      <c r="AG146" s="149" t="s">
        <v>256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276"/>
      <c r="D147" s="277"/>
      <c r="E147" s="277"/>
      <c r="F147" s="277"/>
      <c r="G147" s="277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173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68">
        <v>43</v>
      </c>
      <c r="B148" s="169" t="s">
        <v>662</v>
      </c>
      <c r="C148" s="177" t="s">
        <v>663</v>
      </c>
      <c r="D148" s="170" t="s">
        <v>244</v>
      </c>
      <c r="E148" s="171">
        <v>10</v>
      </c>
      <c r="F148" s="172"/>
      <c r="G148" s="173">
        <f>ROUND(E148*F148,2)</f>
        <v>0</v>
      </c>
      <c r="H148" s="172">
        <v>35</v>
      </c>
      <c r="I148" s="173">
        <f>ROUND(E148*H148,2)</f>
        <v>350</v>
      </c>
      <c r="J148" s="172">
        <v>0</v>
      </c>
      <c r="K148" s="173">
        <f>ROUND(E148*J148,2)</f>
        <v>0</v>
      </c>
      <c r="L148" s="173">
        <v>21</v>
      </c>
      <c r="M148" s="173">
        <f>G148*(1+L148/100)</f>
        <v>0</v>
      </c>
      <c r="N148" s="171">
        <v>5.0000000000000002E-5</v>
      </c>
      <c r="O148" s="171">
        <f>ROUND(E148*N148,2)</f>
        <v>0</v>
      </c>
      <c r="P148" s="171">
        <v>0</v>
      </c>
      <c r="Q148" s="171">
        <f>ROUND(E148*P148,2)</f>
        <v>0</v>
      </c>
      <c r="R148" s="173" t="s">
        <v>646</v>
      </c>
      <c r="S148" s="173" t="s">
        <v>166</v>
      </c>
      <c r="T148" s="174" t="s">
        <v>166</v>
      </c>
      <c r="U148" s="159">
        <v>0</v>
      </c>
      <c r="V148" s="159">
        <f>ROUND(E148*U148,2)</f>
        <v>0</v>
      </c>
      <c r="W148" s="159"/>
      <c r="X148" s="159" t="s">
        <v>255</v>
      </c>
      <c r="Y148" s="159" t="s">
        <v>169</v>
      </c>
      <c r="Z148" s="149"/>
      <c r="AA148" s="149"/>
      <c r="AB148" s="149"/>
      <c r="AC148" s="149"/>
      <c r="AD148" s="149"/>
      <c r="AE148" s="149"/>
      <c r="AF148" s="149"/>
      <c r="AG148" s="149" t="s">
        <v>256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276"/>
      <c r="D149" s="277"/>
      <c r="E149" s="277"/>
      <c r="F149" s="277"/>
      <c r="G149" s="277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173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68">
        <v>44</v>
      </c>
      <c r="B150" s="169" t="s">
        <v>664</v>
      </c>
      <c r="C150" s="177" t="s">
        <v>665</v>
      </c>
      <c r="D150" s="170" t="s">
        <v>244</v>
      </c>
      <c r="E150" s="171">
        <v>6</v>
      </c>
      <c r="F150" s="172"/>
      <c r="G150" s="173">
        <f>ROUND(E150*F150,2)</f>
        <v>0</v>
      </c>
      <c r="H150" s="172">
        <v>160</v>
      </c>
      <c r="I150" s="173">
        <f>ROUND(E150*H150,2)</f>
        <v>960</v>
      </c>
      <c r="J150" s="172">
        <v>0</v>
      </c>
      <c r="K150" s="173">
        <f>ROUND(E150*J150,2)</f>
        <v>0</v>
      </c>
      <c r="L150" s="173">
        <v>21</v>
      </c>
      <c r="M150" s="173">
        <f>G150*(1+L150/100)</f>
        <v>0</v>
      </c>
      <c r="N150" s="171">
        <v>1.0000000000000001E-5</v>
      </c>
      <c r="O150" s="171">
        <f>ROUND(E150*N150,2)</f>
        <v>0</v>
      </c>
      <c r="P150" s="171">
        <v>0</v>
      </c>
      <c r="Q150" s="171">
        <f>ROUND(E150*P150,2)</f>
        <v>0</v>
      </c>
      <c r="R150" s="173"/>
      <c r="S150" s="173" t="s">
        <v>185</v>
      </c>
      <c r="T150" s="174" t="s">
        <v>167</v>
      </c>
      <c r="U150" s="159">
        <v>0</v>
      </c>
      <c r="V150" s="159">
        <f>ROUND(E150*U150,2)</f>
        <v>0</v>
      </c>
      <c r="W150" s="159"/>
      <c r="X150" s="159" t="s">
        <v>255</v>
      </c>
      <c r="Y150" s="159" t="s">
        <v>169</v>
      </c>
      <c r="Z150" s="149"/>
      <c r="AA150" s="149"/>
      <c r="AB150" s="149"/>
      <c r="AC150" s="149"/>
      <c r="AD150" s="149"/>
      <c r="AE150" s="149"/>
      <c r="AF150" s="149"/>
      <c r="AG150" s="149" t="s">
        <v>256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">
      <c r="A151" s="156"/>
      <c r="B151" s="157"/>
      <c r="C151" s="276"/>
      <c r="D151" s="277"/>
      <c r="E151" s="277"/>
      <c r="F151" s="277"/>
      <c r="G151" s="277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173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33.75" outlineLevel="1" x14ac:dyDescent="0.2">
      <c r="A152" s="168">
        <v>45</v>
      </c>
      <c r="B152" s="169" t="s">
        <v>666</v>
      </c>
      <c r="C152" s="177" t="s">
        <v>667</v>
      </c>
      <c r="D152" s="170" t="s">
        <v>244</v>
      </c>
      <c r="E152" s="171">
        <v>5</v>
      </c>
      <c r="F152" s="172"/>
      <c r="G152" s="173">
        <f>ROUND(E152*F152,2)</f>
        <v>0</v>
      </c>
      <c r="H152" s="172">
        <v>9.1999999999999993</v>
      </c>
      <c r="I152" s="173">
        <f>ROUND(E152*H152,2)</f>
        <v>46</v>
      </c>
      <c r="J152" s="172">
        <v>0</v>
      </c>
      <c r="K152" s="173">
        <f>ROUND(E152*J152,2)</f>
        <v>0</v>
      </c>
      <c r="L152" s="173">
        <v>21</v>
      </c>
      <c r="M152" s="173">
        <f>G152*(1+L152/100)</f>
        <v>0</v>
      </c>
      <c r="N152" s="171">
        <v>3.0000000000000001E-5</v>
      </c>
      <c r="O152" s="171">
        <f>ROUND(E152*N152,2)</f>
        <v>0</v>
      </c>
      <c r="P152" s="171">
        <v>0</v>
      </c>
      <c r="Q152" s="171">
        <f>ROUND(E152*P152,2)</f>
        <v>0</v>
      </c>
      <c r="R152" s="173" t="s">
        <v>646</v>
      </c>
      <c r="S152" s="173" t="s">
        <v>166</v>
      </c>
      <c r="T152" s="174" t="s">
        <v>166</v>
      </c>
      <c r="U152" s="159">
        <v>0</v>
      </c>
      <c r="V152" s="159">
        <f>ROUND(E152*U152,2)</f>
        <v>0</v>
      </c>
      <c r="W152" s="159"/>
      <c r="X152" s="159" t="s">
        <v>255</v>
      </c>
      <c r="Y152" s="159" t="s">
        <v>169</v>
      </c>
      <c r="Z152" s="149"/>
      <c r="AA152" s="149"/>
      <c r="AB152" s="149"/>
      <c r="AC152" s="149"/>
      <c r="AD152" s="149"/>
      <c r="AE152" s="149"/>
      <c r="AF152" s="149"/>
      <c r="AG152" s="149" t="s">
        <v>256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276"/>
      <c r="D153" s="277"/>
      <c r="E153" s="277"/>
      <c r="F153" s="277"/>
      <c r="G153" s="277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173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68">
        <v>46</v>
      </c>
      <c r="B154" s="169" t="s">
        <v>668</v>
      </c>
      <c r="C154" s="177" t="s">
        <v>669</v>
      </c>
      <c r="D154" s="170" t="s">
        <v>244</v>
      </c>
      <c r="E154" s="171">
        <v>3</v>
      </c>
      <c r="F154" s="172"/>
      <c r="G154" s="173">
        <f>ROUND(E154*F154,2)</f>
        <v>0</v>
      </c>
      <c r="H154" s="172">
        <v>1750</v>
      </c>
      <c r="I154" s="173">
        <f>ROUND(E154*H154,2)</f>
        <v>5250</v>
      </c>
      <c r="J154" s="172">
        <v>0</v>
      </c>
      <c r="K154" s="173">
        <f>ROUND(E154*J154,2)</f>
        <v>0</v>
      </c>
      <c r="L154" s="173">
        <v>21</v>
      </c>
      <c r="M154" s="173">
        <f>G154*(1+L154/100)</f>
        <v>0</v>
      </c>
      <c r="N154" s="171">
        <v>1.8E-3</v>
      </c>
      <c r="O154" s="171">
        <f>ROUND(E154*N154,2)</f>
        <v>0.01</v>
      </c>
      <c r="P154" s="171">
        <v>0</v>
      </c>
      <c r="Q154" s="171">
        <f>ROUND(E154*P154,2)</f>
        <v>0</v>
      </c>
      <c r="R154" s="173"/>
      <c r="S154" s="173" t="s">
        <v>185</v>
      </c>
      <c r="T154" s="174" t="s">
        <v>167</v>
      </c>
      <c r="U154" s="159">
        <v>0</v>
      </c>
      <c r="V154" s="159">
        <f>ROUND(E154*U154,2)</f>
        <v>0</v>
      </c>
      <c r="W154" s="159"/>
      <c r="X154" s="159" t="s">
        <v>255</v>
      </c>
      <c r="Y154" s="159" t="s">
        <v>169</v>
      </c>
      <c r="Z154" s="149"/>
      <c r="AA154" s="149"/>
      <c r="AB154" s="149"/>
      <c r="AC154" s="149"/>
      <c r="AD154" s="149"/>
      <c r="AE154" s="149"/>
      <c r="AF154" s="149"/>
      <c r="AG154" s="149" t="s">
        <v>256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185" t="s">
        <v>670</v>
      </c>
      <c r="D155" s="181"/>
      <c r="E155" s="182">
        <v>3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203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263"/>
      <c r="D156" s="264"/>
      <c r="E156" s="264"/>
      <c r="F156" s="264"/>
      <c r="G156" s="264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173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x14ac:dyDescent="0.2">
      <c r="A157" s="161" t="s">
        <v>161</v>
      </c>
      <c r="B157" s="162" t="s">
        <v>126</v>
      </c>
      <c r="C157" s="176" t="s">
        <v>127</v>
      </c>
      <c r="D157" s="163"/>
      <c r="E157" s="164"/>
      <c r="F157" s="165"/>
      <c r="G157" s="165">
        <f>SUMIF(AG158:AG175,"&lt;&gt;NOR",G158:G175)</f>
        <v>0</v>
      </c>
      <c r="H157" s="165"/>
      <c r="I157" s="165">
        <f>SUM(I158:I175)</f>
        <v>0.88</v>
      </c>
      <c r="J157" s="165"/>
      <c r="K157" s="165">
        <f>SUM(K158:K175)</f>
        <v>338.74</v>
      </c>
      <c r="L157" s="165"/>
      <c r="M157" s="165">
        <f>SUM(M158:M175)</f>
        <v>0</v>
      </c>
      <c r="N157" s="164"/>
      <c r="O157" s="164">
        <f>SUM(O158:O175)</f>
        <v>0</v>
      </c>
      <c r="P157" s="164"/>
      <c r="Q157" s="164">
        <f>SUM(Q158:Q175)</f>
        <v>0</v>
      </c>
      <c r="R157" s="165"/>
      <c r="S157" s="165"/>
      <c r="T157" s="166"/>
      <c r="U157" s="160"/>
      <c r="V157" s="160">
        <f>SUM(V158:V175)</f>
        <v>0.36000000000000004</v>
      </c>
      <c r="W157" s="160"/>
      <c r="X157" s="160"/>
      <c r="Y157" s="160"/>
      <c r="AG157" t="s">
        <v>162</v>
      </c>
    </row>
    <row r="158" spans="1:60" ht="22.5" outlineLevel="1" x14ac:dyDescent="0.2">
      <c r="A158" s="168">
        <v>47</v>
      </c>
      <c r="B158" s="169" t="s">
        <v>446</v>
      </c>
      <c r="C158" s="177" t="s">
        <v>447</v>
      </c>
      <c r="D158" s="170" t="s">
        <v>238</v>
      </c>
      <c r="E158" s="171">
        <v>0.23</v>
      </c>
      <c r="F158" s="172"/>
      <c r="G158" s="173">
        <f>ROUND(E158*F158,2)</f>
        <v>0</v>
      </c>
      <c r="H158" s="172">
        <v>0</v>
      </c>
      <c r="I158" s="173">
        <f>ROUND(E158*H158,2)</f>
        <v>0</v>
      </c>
      <c r="J158" s="172">
        <v>199</v>
      </c>
      <c r="K158" s="173">
        <f>ROUND(E158*J158,2)</f>
        <v>45.77</v>
      </c>
      <c r="L158" s="173">
        <v>21</v>
      </c>
      <c r="M158" s="173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3" t="s">
        <v>448</v>
      </c>
      <c r="S158" s="173" t="s">
        <v>166</v>
      </c>
      <c r="T158" s="174" t="s">
        <v>166</v>
      </c>
      <c r="U158" s="159">
        <v>0.27700000000000002</v>
      </c>
      <c r="V158" s="159">
        <f>ROUND(E158*U158,2)</f>
        <v>0.06</v>
      </c>
      <c r="W158" s="159"/>
      <c r="X158" s="159" t="s">
        <v>200</v>
      </c>
      <c r="Y158" s="159" t="s">
        <v>169</v>
      </c>
      <c r="Z158" s="149"/>
      <c r="AA158" s="149"/>
      <c r="AB158" s="149"/>
      <c r="AC158" s="149"/>
      <c r="AD158" s="149"/>
      <c r="AE158" s="149"/>
      <c r="AF158" s="149"/>
      <c r="AG158" s="149" t="s">
        <v>436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2" x14ac:dyDescent="0.2">
      <c r="A159" s="156"/>
      <c r="B159" s="157"/>
      <c r="C159" s="274" t="s">
        <v>449</v>
      </c>
      <c r="D159" s="275"/>
      <c r="E159" s="275"/>
      <c r="F159" s="275"/>
      <c r="G159" s="275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209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278" t="s">
        <v>450</v>
      </c>
      <c r="D160" s="279"/>
      <c r="E160" s="279"/>
      <c r="F160" s="279"/>
      <c r="G160" s="27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172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278" t="s">
        <v>451</v>
      </c>
      <c r="D161" s="279"/>
      <c r="E161" s="279"/>
      <c r="F161" s="279"/>
      <c r="G161" s="27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172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3" x14ac:dyDescent="0.2">
      <c r="A162" s="156"/>
      <c r="B162" s="157"/>
      <c r="C162" s="278" t="s">
        <v>452</v>
      </c>
      <c r="D162" s="279"/>
      <c r="E162" s="279"/>
      <c r="F162" s="279"/>
      <c r="G162" s="27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172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75" t="str">
        <f>C162</f>
        <v>- při vodorovné dopravě po vodě : vyložení na hromady na suchu nebo na přeložení na dopravní prostředek na suchu do 15 m vodorovně a současně do 4 m svisle,</v>
      </c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278" t="s">
        <v>453</v>
      </c>
      <c r="D163" s="279"/>
      <c r="E163" s="279"/>
      <c r="F163" s="279"/>
      <c r="G163" s="27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172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2" x14ac:dyDescent="0.2">
      <c r="A164" s="156"/>
      <c r="B164" s="157"/>
      <c r="C164" s="263"/>
      <c r="D164" s="264"/>
      <c r="E164" s="264"/>
      <c r="F164" s="264"/>
      <c r="G164" s="264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173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68">
        <v>48</v>
      </c>
      <c r="B165" s="169" t="s">
        <v>440</v>
      </c>
      <c r="C165" s="177" t="s">
        <v>441</v>
      </c>
      <c r="D165" s="170" t="s">
        <v>238</v>
      </c>
      <c r="E165" s="171">
        <v>0.92</v>
      </c>
      <c r="F165" s="172"/>
      <c r="G165" s="173">
        <f>ROUND(E165*F165,2)</f>
        <v>0</v>
      </c>
      <c r="H165" s="172">
        <v>0</v>
      </c>
      <c r="I165" s="173">
        <f>ROUND(E165*H165,2)</f>
        <v>0</v>
      </c>
      <c r="J165" s="172">
        <v>25</v>
      </c>
      <c r="K165" s="173">
        <f>ROUND(E165*J165,2)</f>
        <v>23</v>
      </c>
      <c r="L165" s="173">
        <v>21</v>
      </c>
      <c r="M165" s="173">
        <f>G165*(1+L165/100)</f>
        <v>0</v>
      </c>
      <c r="N165" s="171">
        <v>0</v>
      </c>
      <c r="O165" s="171">
        <f>ROUND(E165*N165,2)</f>
        <v>0</v>
      </c>
      <c r="P165" s="171">
        <v>0</v>
      </c>
      <c r="Q165" s="171">
        <f>ROUND(E165*P165,2)</f>
        <v>0</v>
      </c>
      <c r="R165" s="173" t="s">
        <v>231</v>
      </c>
      <c r="S165" s="173" t="s">
        <v>166</v>
      </c>
      <c r="T165" s="174" t="s">
        <v>166</v>
      </c>
      <c r="U165" s="159">
        <v>0</v>
      </c>
      <c r="V165" s="159">
        <f>ROUND(E165*U165,2)</f>
        <v>0</v>
      </c>
      <c r="W165" s="159"/>
      <c r="X165" s="159" t="s">
        <v>200</v>
      </c>
      <c r="Y165" s="159" t="s">
        <v>169</v>
      </c>
      <c r="Z165" s="149"/>
      <c r="AA165" s="149"/>
      <c r="AB165" s="149"/>
      <c r="AC165" s="149"/>
      <c r="AD165" s="149"/>
      <c r="AE165" s="149"/>
      <c r="AF165" s="149"/>
      <c r="AG165" s="149" t="s">
        <v>436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 x14ac:dyDescent="0.2">
      <c r="A166" s="156"/>
      <c r="B166" s="157"/>
      <c r="C166" s="276"/>
      <c r="D166" s="277"/>
      <c r="E166" s="277"/>
      <c r="F166" s="277"/>
      <c r="G166" s="277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173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68">
        <v>49</v>
      </c>
      <c r="B167" s="169" t="s">
        <v>442</v>
      </c>
      <c r="C167" s="177" t="s">
        <v>443</v>
      </c>
      <c r="D167" s="170" t="s">
        <v>238</v>
      </c>
      <c r="E167" s="171">
        <v>0.23</v>
      </c>
      <c r="F167" s="172"/>
      <c r="G167" s="173">
        <f>ROUND(E167*F167,2)</f>
        <v>0</v>
      </c>
      <c r="H167" s="172">
        <v>0</v>
      </c>
      <c r="I167" s="173">
        <f>ROUND(E167*H167,2)</f>
        <v>0</v>
      </c>
      <c r="J167" s="172">
        <v>369.5</v>
      </c>
      <c r="K167" s="173">
        <f>ROUND(E167*J167,2)</f>
        <v>84.99</v>
      </c>
      <c r="L167" s="173">
        <v>21</v>
      </c>
      <c r="M167" s="173">
        <f>G167*(1+L167/100)</f>
        <v>0</v>
      </c>
      <c r="N167" s="171">
        <v>0</v>
      </c>
      <c r="O167" s="171">
        <f>ROUND(E167*N167,2)</f>
        <v>0</v>
      </c>
      <c r="P167" s="171">
        <v>0</v>
      </c>
      <c r="Q167" s="171">
        <f>ROUND(E167*P167,2)</f>
        <v>0</v>
      </c>
      <c r="R167" s="173" t="s">
        <v>231</v>
      </c>
      <c r="S167" s="173" t="s">
        <v>166</v>
      </c>
      <c r="T167" s="174" t="s">
        <v>166</v>
      </c>
      <c r="U167" s="159">
        <v>0.94199999999999995</v>
      </c>
      <c r="V167" s="159">
        <f>ROUND(E167*U167,2)</f>
        <v>0.22</v>
      </c>
      <c r="W167" s="159"/>
      <c r="X167" s="159" t="s">
        <v>200</v>
      </c>
      <c r="Y167" s="159" t="s">
        <v>169</v>
      </c>
      <c r="Z167" s="149"/>
      <c r="AA167" s="149"/>
      <c r="AB167" s="149"/>
      <c r="AC167" s="149"/>
      <c r="AD167" s="149"/>
      <c r="AE167" s="149"/>
      <c r="AF167" s="149"/>
      <c r="AG167" s="149" t="s">
        <v>436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">
      <c r="A168" s="156"/>
      <c r="B168" s="157"/>
      <c r="C168" s="276"/>
      <c r="D168" s="277"/>
      <c r="E168" s="277"/>
      <c r="F168" s="277"/>
      <c r="G168" s="277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173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68">
        <v>50</v>
      </c>
      <c r="B169" s="169" t="s">
        <v>444</v>
      </c>
      <c r="C169" s="177" t="s">
        <v>445</v>
      </c>
      <c r="D169" s="170" t="s">
        <v>238</v>
      </c>
      <c r="E169" s="171">
        <v>0.69</v>
      </c>
      <c r="F169" s="172"/>
      <c r="G169" s="173">
        <f>ROUND(E169*F169,2)</f>
        <v>0</v>
      </c>
      <c r="H169" s="172">
        <v>0</v>
      </c>
      <c r="I169" s="173">
        <f>ROUND(E169*H169,2)</f>
        <v>0</v>
      </c>
      <c r="J169" s="172">
        <v>41.2</v>
      </c>
      <c r="K169" s="173">
        <f>ROUND(E169*J169,2)</f>
        <v>28.43</v>
      </c>
      <c r="L169" s="173">
        <v>21</v>
      </c>
      <c r="M169" s="173">
        <f>G169*(1+L169/100)</f>
        <v>0</v>
      </c>
      <c r="N169" s="171">
        <v>0</v>
      </c>
      <c r="O169" s="171">
        <f>ROUND(E169*N169,2)</f>
        <v>0</v>
      </c>
      <c r="P169" s="171">
        <v>0</v>
      </c>
      <c r="Q169" s="171">
        <f>ROUND(E169*P169,2)</f>
        <v>0</v>
      </c>
      <c r="R169" s="173" t="s">
        <v>231</v>
      </c>
      <c r="S169" s="173" t="s">
        <v>166</v>
      </c>
      <c r="T169" s="174" t="s">
        <v>166</v>
      </c>
      <c r="U169" s="159">
        <v>0.105</v>
      </c>
      <c r="V169" s="159">
        <f>ROUND(E169*U169,2)</f>
        <v>7.0000000000000007E-2</v>
      </c>
      <c r="W169" s="159"/>
      <c r="X169" s="159" t="s">
        <v>200</v>
      </c>
      <c r="Y169" s="159" t="s">
        <v>169</v>
      </c>
      <c r="Z169" s="149"/>
      <c r="AA169" s="149"/>
      <c r="AB169" s="149"/>
      <c r="AC169" s="149"/>
      <c r="AD169" s="149"/>
      <c r="AE169" s="149"/>
      <c r="AF169" s="149"/>
      <c r="AG169" s="149" t="s">
        <v>436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276"/>
      <c r="D170" s="277"/>
      <c r="E170" s="277"/>
      <c r="F170" s="277"/>
      <c r="G170" s="277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173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68">
        <v>51</v>
      </c>
      <c r="B171" s="169" t="s">
        <v>433</v>
      </c>
      <c r="C171" s="177" t="s">
        <v>434</v>
      </c>
      <c r="D171" s="170" t="s">
        <v>238</v>
      </c>
      <c r="E171" s="171">
        <v>0.23</v>
      </c>
      <c r="F171" s="172"/>
      <c r="G171" s="173">
        <f>ROUND(E171*F171,2)</f>
        <v>0</v>
      </c>
      <c r="H171" s="172">
        <v>3.84</v>
      </c>
      <c r="I171" s="173">
        <f>ROUND(E171*H171,2)</f>
        <v>0.88</v>
      </c>
      <c r="J171" s="172">
        <v>380.66</v>
      </c>
      <c r="K171" s="173">
        <f>ROUND(E171*J171,2)</f>
        <v>87.55</v>
      </c>
      <c r="L171" s="173">
        <v>21</v>
      </c>
      <c r="M171" s="173">
        <f>G171*(1+L171/100)</f>
        <v>0</v>
      </c>
      <c r="N171" s="171">
        <v>0</v>
      </c>
      <c r="O171" s="171">
        <f>ROUND(E171*N171,2)</f>
        <v>0</v>
      </c>
      <c r="P171" s="171">
        <v>0</v>
      </c>
      <c r="Q171" s="171">
        <f>ROUND(E171*P171,2)</f>
        <v>0</v>
      </c>
      <c r="R171" s="173" t="s">
        <v>435</v>
      </c>
      <c r="S171" s="173" t="s">
        <v>166</v>
      </c>
      <c r="T171" s="174" t="s">
        <v>166</v>
      </c>
      <c r="U171" s="159">
        <v>4.2000000000000003E-2</v>
      </c>
      <c r="V171" s="159">
        <f>ROUND(E171*U171,2)</f>
        <v>0.01</v>
      </c>
      <c r="W171" s="159"/>
      <c r="X171" s="159" t="s">
        <v>200</v>
      </c>
      <c r="Y171" s="159" t="s">
        <v>169</v>
      </c>
      <c r="Z171" s="149"/>
      <c r="AA171" s="149"/>
      <c r="AB171" s="149"/>
      <c r="AC171" s="149"/>
      <c r="AD171" s="149"/>
      <c r="AE171" s="149"/>
      <c r="AF171" s="149"/>
      <c r="AG171" s="149" t="s">
        <v>436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">
      <c r="A172" s="156"/>
      <c r="B172" s="157"/>
      <c r="C172" s="274" t="s">
        <v>437</v>
      </c>
      <c r="D172" s="275"/>
      <c r="E172" s="275"/>
      <c r="F172" s="275"/>
      <c r="G172" s="275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209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263"/>
      <c r="D173" s="264"/>
      <c r="E173" s="264"/>
      <c r="F173" s="264"/>
      <c r="G173" s="264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173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68">
        <v>52</v>
      </c>
      <c r="B174" s="169" t="s">
        <v>454</v>
      </c>
      <c r="C174" s="177" t="s">
        <v>455</v>
      </c>
      <c r="D174" s="170" t="s">
        <v>238</v>
      </c>
      <c r="E174" s="171">
        <v>0.23</v>
      </c>
      <c r="F174" s="172"/>
      <c r="G174" s="173">
        <f>ROUND(E174*F174,2)</f>
        <v>0</v>
      </c>
      <c r="H174" s="172">
        <v>0</v>
      </c>
      <c r="I174" s="173">
        <f>ROUND(E174*H174,2)</f>
        <v>0</v>
      </c>
      <c r="J174" s="172">
        <v>300</v>
      </c>
      <c r="K174" s="173">
        <f>ROUND(E174*J174,2)</f>
        <v>69</v>
      </c>
      <c r="L174" s="173">
        <v>21</v>
      </c>
      <c r="M174" s="173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3" t="s">
        <v>231</v>
      </c>
      <c r="S174" s="173" t="s">
        <v>456</v>
      </c>
      <c r="T174" s="174" t="s">
        <v>456</v>
      </c>
      <c r="U174" s="159">
        <v>0</v>
      </c>
      <c r="V174" s="159">
        <f>ROUND(E174*U174,2)</f>
        <v>0</v>
      </c>
      <c r="W174" s="159"/>
      <c r="X174" s="159" t="s">
        <v>200</v>
      </c>
      <c r="Y174" s="159" t="s">
        <v>169</v>
      </c>
      <c r="Z174" s="149"/>
      <c r="AA174" s="149"/>
      <c r="AB174" s="149"/>
      <c r="AC174" s="149"/>
      <c r="AD174" s="149"/>
      <c r="AE174" s="149"/>
      <c r="AF174" s="149"/>
      <c r="AG174" s="149" t="s">
        <v>436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2" x14ac:dyDescent="0.2">
      <c r="A175" s="156"/>
      <c r="B175" s="157"/>
      <c r="C175" s="276"/>
      <c r="D175" s="277"/>
      <c r="E175" s="277"/>
      <c r="F175" s="277"/>
      <c r="G175" s="277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173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x14ac:dyDescent="0.2">
      <c r="A176" s="3"/>
      <c r="B176" s="4"/>
      <c r="C176" s="178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147</v>
      </c>
    </row>
    <row r="177" spans="1:33" x14ac:dyDescent="0.2">
      <c r="A177" s="152"/>
      <c r="B177" s="153" t="s">
        <v>29</v>
      </c>
      <c r="C177" s="179"/>
      <c r="D177" s="154"/>
      <c r="E177" s="155"/>
      <c r="F177" s="155"/>
      <c r="G177" s="167">
        <f>G8+G24+G29+G34+G44+G57+G67+G79+G87+G96+G100+G113+G157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f>SUMIF(L7:L175,AE176,G7:G175)</f>
        <v>0</v>
      </c>
      <c r="AF177">
        <f>SUMIF(L7:L175,AF176,G7:G175)</f>
        <v>0</v>
      </c>
      <c r="AG177" t="s">
        <v>193</v>
      </c>
    </row>
    <row r="178" spans="1:33" x14ac:dyDescent="0.2">
      <c r="C178" s="180"/>
      <c r="D178" s="10"/>
      <c r="AG178" t="s">
        <v>194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bswTQ/v2sYOVmw1Py8BGjOj5Ye+VyevCP9dgvsKEv8zzy+Bdv4bYkZvHx1fBfwUI//9tsP1Wnf3bB93FH1P0Q==" saltValue="K2cE90GScVZm+EcX6AhMBQ==" spinCount="100000" sheet="1" formatRows="0"/>
  <mergeCells count="70">
    <mergeCell ref="C28:G28"/>
    <mergeCell ref="A1:G1"/>
    <mergeCell ref="C2:G2"/>
    <mergeCell ref="C3:G3"/>
    <mergeCell ref="C4:G4"/>
    <mergeCell ref="C10:G10"/>
    <mergeCell ref="C12:G12"/>
    <mergeCell ref="C14:G14"/>
    <mergeCell ref="C16:G16"/>
    <mergeCell ref="C20:G20"/>
    <mergeCell ref="C23:G23"/>
    <mergeCell ref="C26:G26"/>
    <mergeCell ref="C66:G66"/>
    <mergeCell ref="C31:G31"/>
    <mergeCell ref="C33:G33"/>
    <mergeCell ref="C36:G36"/>
    <mergeCell ref="C38:G38"/>
    <mergeCell ref="C43:G43"/>
    <mergeCell ref="C47:G47"/>
    <mergeCell ref="C50:G50"/>
    <mergeCell ref="C53:G53"/>
    <mergeCell ref="C56:G56"/>
    <mergeCell ref="C62:G62"/>
    <mergeCell ref="C64:G64"/>
    <mergeCell ref="C108:G108"/>
    <mergeCell ref="C70:G70"/>
    <mergeCell ref="C73:G73"/>
    <mergeCell ref="C76:G76"/>
    <mergeCell ref="C78:G78"/>
    <mergeCell ref="C82:G82"/>
    <mergeCell ref="C84:G84"/>
    <mergeCell ref="C86:G86"/>
    <mergeCell ref="C91:G91"/>
    <mergeCell ref="C95:G95"/>
    <mergeCell ref="C99:G99"/>
    <mergeCell ref="C104:G104"/>
    <mergeCell ref="C135:G135"/>
    <mergeCell ref="C112:G112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60:G160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6:G156"/>
    <mergeCell ref="C159:G159"/>
    <mergeCell ref="C170:G170"/>
    <mergeCell ref="C172:G172"/>
    <mergeCell ref="C173:G173"/>
    <mergeCell ref="C175:G175"/>
    <mergeCell ref="C161:G161"/>
    <mergeCell ref="C162:G162"/>
    <mergeCell ref="C163:G163"/>
    <mergeCell ref="C164:G164"/>
    <mergeCell ref="C166:G166"/>
    <mergeCell ref="C168:G1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B002-3FB4-4927-B3E0-6C9224712879}">
  <sheetPr>
    <outlinePr summaryBelow="0"/>
  </sheetPr>
  <dimension ref="A1:BH4997"/>
  <sheetViews>
    <sheetView workbookViewId="0">
      <pane ySplit="7" topLeftCell="A8" activePane="bottomLeft" state="frozen"/>
      <selection pane="bottomLeft" activeCell="Q15" sqref="Q15"/>
    </sheetView>
  </sheetViews>
  <sheetFormatPr defaultRowHeight="12.75" outlineLevelRow="2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195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55</v>
      </c>
      <c r="C3" s="268" t="s">
        <v>56</v>
      </c>
      <c r="D3" s="269"/>
      <c r="E3" s="269"/>
      <c r="F3" s="269"/>
      <c r="G3" s="270"/>
      <c r="AC3" s="123" t="s">
        <v>133</v>
      </c>
      <c r="AG3" t="s">
        <v>137</v>
      </c>
    </row>
    <row r="4" spans="1:60" ht="24.95" customHeight="1" x14ac:dyDescent="0.2">
      <c r="A4" s="142" t="s">
        <v>9</v>
      </c>
      <c r="B4" s="143" t="s">
        <v>63</v>
      </c>
      <c r="C4" s="271" t="s">
        <v>64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124</v>
      </c>
      <c r="C8" s="176" t="s">
        <v>125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Y8" s="160"/>
      <c r="AG8" t="s">
        <v>162</v>
      </c>
    </row>
    <row r="9" spans="1:60" outlineLevel="1" x14ac:dyDescent="0.2">
      <c r="A9" s="168">
        <v>1</v>
      </c>
      <c r="B9" s="169" t="s">
        <v>671</v>
      </c>
      <c r="C9" s="177" t="s">
        <v>672</v>
      </c>
      <c r="D9" s="170" t="s">
        <v>673</v>
      </c>
      <c r="E9" s="171">
        <v>1</v>
      </c>
      <c r="F9" s="172"/>
      <c r="G9" s="173">
        <f>ROUND(E9*F9,2)</f>
        <v>0</v>
      </c>
      <c r="H9" s="172">
        <v>0</v>
      </c>
      <c r="I9" s="173">
        <f>ROUND(E9*H9,2)</f>
        <v>0</v>
      </c>
      <c r="J9" s="172">
        <v>0</v>
      </c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185</v>
      </c>
      <c r="T9" s="174" t="s">
        <v>167</v>
      </c>
      <c r="U9" s="159">
        <v>0</v>
      </c>
      <c r="V9" s="159">
        <f>ROUND(E9*U9,2)</f>
        <v>0</v>
      </c>
      <c r="W9" s="159"/>
      <c r="X9" s="159" t="s">
        <v>200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76"/>
      <c r="D10" s="277"/>
      <c r="E10" s="277"/>
      <c r="F10" s="277"/>
      <c r="G10" s="277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3"/>
      <c r="B11" s="4"/>
      <c r="C11" s="178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15</v>
      </c>
      <c r="AF11">
        <v>21</v>
      </c>
      <c r="AG11" t="s">
        <v>147</v>
      </c>
    </row>
    <row r="12" spans="1:60" x14ac:dyDescent="0.2">
      <c r="A12" s="152"/>
      <c r="B12" s="153" t="s">
        <v>29</v>
      </c>
      <c r="C12" s="179"/>
      <c r="D12" s="154"/>
      <c r="E12" s="155"/>
      <c r="F12" s="155"/>
      <c r="G12" s="167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193</v>
      </c>
    </row>
    <row r="13" spans="1:60" x14ac:dyDescent="0.2">
      <c r="C13" s="180"/>
      <c r="D13" s="10"/>
      <c r="AG13" t="s">
        <v>194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algorithmName="SHA-512" hashValue="lzZohCh34FO20x6Y/6rudpesrTbbTSDveJhLkCHVBhX5zO1GPqkqOiGVNWy+8wGYShZkduUOmrCTdBHmcGNUAg==" saltValue="lyvOTWTcxEsBMNtTpHQ9E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D243-83C3-493B-8652-97C1704E885A}">
  <sheetPr>
    <outlinePr summaryBelow="0"/>
  </sheetPr>
  <dimension ref="A1:BH5003"/>
  <sheetViews>
    <sheetView tabSelected="1" zoomScale="115" zoomScaleNormal="115" workbookViewId="0">
      <pane ySplit="7" topLeftCell="A125" activePane="bottomLeft" state="frozen"/>
      <selection pane="bottomLeft" activeCell="C168" sqref="C168:G16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7" t="s">
        <v>195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55</v>
      </c>
      <c r="C3" s="268" t="s">
        <v>56</v>
      </c>
      <c r="D3" s="269"/>
      <c r="E3" s="269"/>
      <c r="F3" s="269"/>
      <c r="G3" s="270"/>
      <c r="AC3" s="123" t="s">
        <v>133</v>
      </c>
      <c r="AG3" t="s">
        <v>137</v>
      </c>
    </row>
    <row r="4" spans="1:60" ht="24.95" customHeight="1" x14ac:dyDescent="0.2">
      <c r="A4" s="142" t="s">
        <v>9</v>
      </c>
      <c r="B4" s="143" t="s">
        <v>65</v>
      </c>
      <c r="C4" s="271" t="s">
        <v>66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98</v>
      </c>
      <c r="C8" s="176" t="s">
        <v>99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143.51</v>
      </c>
      <c r="J8" s="165"/>
      <c r="K8" s="165">
        <f>SUM(K9:K12)</f>
        <v>10461.82</v>
      </c>
      <c r="L8" s="165"/>
      <c r="M8" s="165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5"/>
      <c r="S8" s="165"/>
      <c r="T8" s="166"/>
      <c r="U8" s="160"/>
      <c r="V8" s="160">
        <f>SUM(V9:V12)</f>
        <v>24.29</v>
      </c>
      <c r="W8" s="160"/>
      <c r="X8" s="160"/>
      <c r="Y8" s="160"/>
      <c r="AG8" t="s">
        <v>162</v>
      </c>
    </row>
    <row r="9" spans="1:60" ht="56.25" outlineLevel="1" x14ac:dyDescent="0.2">
      <c r="A9" s="168">
        <v>1</v>
      </c>
      <c r="B9" s="169" t="s">
        <v>224</v>
      </c>
      <c r="C9" s="177" t="s">
        <v>225</v>
      </c>
      <c r="D9" s="170" t="s">
        <v>198</v>
      </c>
      <c r="E9" s="171">
        <v>78.849999999999994</v>
      </c>
      <c r="F9" s="172"/>
      <c r="G9" s="173">
        <f>ROUND(E9*F9,2)</f>
        <v>0</v>
      </c>
      <c r="H9" s="172">
        <v>1.82</v>
      </c>
      <c r="I9" s="173">
        <f>ROUND(E9*H9,2)</f>
        <v>143.51</v>
      </c>
      <c r="J9" s="172">
        <v>132.68</v>
      </c>
      <c r="K9" s="173">
        <f>ROUND(E9*J9,2)</f>
        <v>10461.82</v>
      </c>
      <c r="L9" s="173">
        <v>21</v>
      </c>
      <c r="M9" s="173">
        <f>G9*(1+L9/100)</f>
        <v>0</v>
      </c>
      <c r="N9" s="171">
        <v>4.0000000000000003E-5</v>
      </c>
      <c r="O9" s="171">
        <f>ROUND(E9*N9,2)</f>
        <v>0</v>
      </c>
      <c r="P9" s="171">
        <v>0</v>
      </c>
      <c r="Q9" s="171">
        <f>ROUND(E9*P9,2)</f>
        <v>0</v>
      </c>
      <c r="R9" s="173" t="s">
        <v>199</v>
      </c>
      <c r="S9" s="173" t="s">
        <v>166</v>
      </c>
      <c r="T9" s="174" t="s">
        <v>166</v>
      </c>
      <c r="U9" s="159">
        <v>0.308</v>
      </c>
      <c r="V9" s="159">
        <f>ROUND(E9*U9,2)</f>
        <v>24.29</v>
      </c>
      <c r="W9" s="159"/>
      <c r="X9" s="159" t="s">
        <v>200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65" t="s">
        <v>226</v>
      </c>
      <c r="D10" s="266"/>
      <c r="E10" s="266"/>
      <c r="F10" s="266"/>
      <c r="G10" s="26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zárubněmi, umytí a vyčištění jiných zasklených a natíraných ploch a zařizovacích předmětů před předáním do užívání světlá výška podlaží do 4 m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85" t="s">
        <v>674</v>
      </c>
      <c r="D11" s="181"/>
      <c r="E11" s="182">
        <v>78.849999999999994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63"/>
      <c r="D12" s="264"/>
      <c r="E12" s="264"/>
      <c r="F12" s="264"/>
      <c r="G12" s="264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1" t="s">
        <v>161</v>
      </c>
      <c r="B13" s="162" t="s">
        <v>114</v>
      </c>
      <c r="C13" s="176" t="s">
        <v>115</v>
      </c>
      <c r="D13" s="163"/>
      <c r="E13" s="164"/>
      <c r="F13" s="165"/>
      <c r="G13" s="165">
        <f>SUMIF(AG14:AG18,"&lt;&gt;NOR",G14:G18)</f>
        <v>0</v>
      </c>
      <c r="H13" s="165"/>
      <c r="I13" s="165">
        <f>SUM(I14:I18)</f>
        <v>0</v>
      </c>
      <c r="J13" s="165"/>
      <c r="K13" s="165">
        <f>SUM(K14:K18)</f>
        <v>308041.95</v>
      </c>
      <c r="L13" s="165"/>
      <c r="M13" s="165">
        <f>SUM(M14:M18)</f>
        <v>0</v>
      </c>
      <c r="N13" s="164"/>
      <c r="O13" s="164">
        <f>SUM(O14:O18)</f>
        <v>0</v>
      </c>
      <c r="P13" s="164"/>
      <c r="Q13" s="164">
        <f>SUM(Q14:Q18)</f>
        <v>0.34</v>
      </c>
      <c r="R13" s="165"/>
      <c r="S13" s="165"/>
      <c r="T13" s="166"/>
      <c r="U13" s="160"/>
      <c r="V13" s="160">
        <f>SUM(V14:V18)</f>
        <v>14.76</v>
      </c>
      <c r="W13" s="160"/>
      <c r="X13" s="160"/>
      <c r="Y13" s="160"/>
      <c r="AG13" t="s">
        <v>162</v>
      </c>
    </row>
    <row r="14" spans="1:60" outlineLevel="1" x14ac:dyDescent="0.2">
      <c r="A14" s="168">
        <v>2</v>
      </c>
      <c r="B14" s="169" t="s">
        <v>607</v>
      </c>
      <c r="C14" s="177" t="s">
        <v>843</v>
      </c>
      <c r="D14" s="170" t="s">
        <v>265</v>
      </c>
      <c r="E14" s="171">
        <v>2</v>
      </c>
      <c r="F14" s="172"/>
      <c r="G14" s="173">
        <f>ROUND(E14*F14,2)</f>
        <v>0</v>
      </c>
      <c r="H14" s="172">
        <v>0</v>
      </c>
      <c r="I14" s="173">
        <f>ROUND(E14*H14,2)</f>
        <v>0</v>
      </c>
      <c r="J14" s="172">
        <v>150000</v>
      </c>
      <c r="K14" s="173">
        <f>ROUND(E14*J14,2)</f>
        <v>300000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185</v>
      </c>
      <c r="T14" s="174" t="s">
        <v>167</v>
      </c>
      <c r="U14" s="159">
        <v>0</v>
      </c>
      <c r="V14" s="159">
        <f>ROUND(E14*U14,2)</f>
        <v>0</v>
      </c>
      <c r="W14" s="159"/>
      <c r="X14" s="159" t="s">
        <v>200</v>
      </c>
      <c r="Y14" s="159" t="s">
        <v>169</v>
      </c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76"/>
      <c r="D15" s="277"/>
      <c r="E15" s="277"/>
      <c r="F15" s="277"/>
      <c r="G15" s="277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173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8">
        <v>3</v>
      </c>
      <c r="B16" s="169" t="s">
        <v>604</v>
      </c>
      <c r="C16" s="177" t="s">
        <v>605</v>
      </c>
      <c r="D16" s="170" t="s">
        <v>198</v>
      </c>
      <c r="E16" s="171">
        <v>18.899999999999999</v>
      </c>
      <c r="F16" s="172"/>
      <c r="G16" s="173">
        <f>ROUND(E16*F16,2)</f>
        <v>0</v>
      </c>
      <c r="H16" s="172">
        <v>0</v>
      </c>
      <c r="I16" s="173">
        <f>ROUND(E16*H16,2)</f>
        <v>0</v>
      </c>
      <c r="J16" s="172">
        <v>425.5</v>
      </c>
      <c r="K16" s="173">
        <f>ROUND(E16*J16,2)</f>
        <v>8041.95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1.7999999999999999E-2</v>
      </c>
      <c r="Q16" s="171">
        <f>ROUND(E16*P16,2)</f>
        <v>0.34</v>
      </c>
      <c r="R16" s="173"/>
      <c r="S16" s="173" t="s">
        <v>185</v>
      </c>
      <c r="T16" s="174" t="s">
        <v>166</v>
      </c>
      <c r="U16" s="159">
        <v>0.78100000000000003</v>
      </c>
      <c r="V16" s="159">
        <f>ROUND(E16*U16,2)</f>
        <v>14.76</v>
      </c>
      <c r="W16" s="159"/>
      <c r="X16" s="159" t="s">
        <v>200</v>
      </c>
      <c r="Y16" s="159" t="s">
        <v>169</v>
      </c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85" t="s">
        <v>675</v>
      </c>
      <c r="D17" s="181"/>
      <c r="E17" s="182">
        <v>18.899999999999999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3"/>
      <c r="D18" s="264"/>
      <c r="E18" s="264"/>
      <c r="F18" s="264"/>
      <c r="G18" s="264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173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161</v>
      </c>
      <c r="B19" s="162" t="s">
        <v>112</v>
      </c>
      <c r="C19" s="176" t="s">
        <v>113</v>
      </c>
      <c r="D19" s="163"/>
      <c r="E19" s="164"/>
      <c r="F19" s="165"/>
      <c r="G19" s="165">
        <f>SUMIF(AG20:AG101,"&lt;&gt;NOR",G20:G101)</f>
        <v>0</v>
      </c>
      <c r="H19" s="165"/>
      <c r="I19" s="165">
        <f>SUM(I20:I101)</f>
        <v>102515.19</v>
      </c>
      <c r="J19" s="165"/>
      <c r="K19" s="165">
        <f>SUM(K20:K101)</f>
        <v>1237266.71</v>
      </c>
      <c r="L19" s="165"/>
      <c r="M19" s="165">
        <f>SUM(M20:M101)</f>
        <v>0</v>
      </c>
      <c r="N19" s="164"/>
      <c r="O19" s="164">
        <f>SUM(O20:O101)</f>
        <v>0.09</v>
      </c>
      <c r="P19" s="164"/>
      <c r="Q19" s="164">
        <f>SUM(Q20:Q101)</f>
        <v>9.01</v>
      </c>
      <c r="R19" s="165"/>
      <c r="S19" s="165"/>
      <c r="T19" s="166"/>
      <c r="U19" s="160"/>
      <c r="V19" s="160">
        <f>SUM(V20:V101)</f>
        <v>197.69</v>
      </c>
      <c r="W19" s="160"/>
      <c r="X19" s="160"/>
      <c r="Y19" s="160"/>
      <c r="AG19" t="s">
        <v>162</v>
      </c>
    </row>
    <row r="20" spans="1:60" outlineLevel="1" x14ac:dyDescent="0.2">
      <c r="A20" s="168">
        <v>4</v>
      </c>
      <c r="B20" s="169" t="s">
        <v>676</v>
      </c>
      <c r="C20" s="177" t="s">
        <v>677</v>
      </c>
      <c r="D20" s="170" t="s">
        <v>265</v>
      </c>
      <c r="E20" s="171">
        <v>1</v>
      </c>
      <c r="F20" s="172"/>
      <c r="G20" s="173">
        <f>ROUND(E20*F20,2)</f>
        <v>0</v>
      </c>
      <c r="H20" s="172">
        <v>0</v>
      </c>
      <c r="I20" s="173">
        <f>ROUND(E20*H20,2)</f>
        <v>0</v>
      </c>
      <c r="J20" s="172">
        <v>200000</v>
      </c>
      <c r="K20" s="173">
        <f>ROUND(E20*J20,2)</f>
        <v>200000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185</v>
      </c>
      <c r="T20" s="174" t="s">
        <v>167</v>
      </c>
      <c r="U20" s="159">
        <v>0</v>
      </c>
      <c r="V20" s="159">
        <f>ROUND(E20*U20,2)</f>
        <v>0</v>
      </c>
      <c r="W20" s="159"/>
      <c r="X20" s="159" t="s">
        <v>200</v>
      </c>
      <c r="Y20" s="159" t="s">
        <v>169</v>
      </c>
      <c r="Z20" s="149"/>
      <c r="AA20" s="149"/>
      <c r="AB20" s="149"/>
      <c r="AC20" s="149"/>
      <c r="AD20" s="149"/>
      <c r="AE20" s="149"/>
      <c r="AF20" s="149"/>
      <c r="AG20" s="149" t="s">
        <v>201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85" t="s">
        <v>678</v>
      </c>
      <c r="D21" s="181"/>
      <c r="E21" s="182">
        <v>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63"/>
      <c r="D22" s="264"/>
      <c r="E22" s="264"/>
      <c r="F22" s="264"/>
      <c r="G22" s="264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173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5</v>
      </c>
      <c r="B23" s="169" t="s">
        <v>679</v>
      </c>
      <c r="C23" s="177" t="s">
        <v>680</v>
      </c>
      <c r="D23" s="170" t="s">
        <v>198</v>
      </c>
      <c r="E23" s="171">
        <v>46.6</v>
      </c>
      <c r="F23" s="172"/>
      <c r="G23" s="173">
        <f>ROUND(E23*F23,2)</f>
        <v>0</v>
      </c>
      <c r="H23" s="172">
        <v>128.38999999999999</v>
      </c>
      <c r="I23" s="173">
        <f>ROUND(E23*H23,2)</f>
        <v>5982.97</v>
      </c>
      <c r="J23" s="172">
        <v>2871.61</v>
      </c>
      <c r="K23" s="173">
        <f>ROUND(E23*J23,2)</f>
        <v>133817.03</v>
      </c>
      <c r="L23" s="173">
        <v>21</v>
      </c>
      <c r="M23" s="173">
        <f>G23*(1+L23/100)</f>
        <v>0</v>
      </c>
      <c r="N23" s="171">
        <v>7.2000000000000005E-4</v>
      </c>
      <c r="O23" s="171">
        <f>ROUND(E23*N23,2)</f>
        <v>0.03</v>
      </c>
      <c r="P23" s="171">
        <v>0</v>
      </c>
      <c r="Q23" s="171">
        <f>ROUND(E23*P23,2)</f>
        <v>0</v>
      </c>
      <c r="R23" s="173"/>
      <c r="S23" s="173" t="s">
        <v>185</v>
      </c>
      <c r="T23" s="174" t="s">
        <v>167</v>
      </c>
      <c r="U23" s="159">
        <v>0.55300000000000005</v>
      </c>
      <c r="V23" s="159">
        <f>ROUND(E23*U23,2)</f>
        <v>25.77</v>
      </c>
      <c r="W23" s="159"/>
      <c r="X23" s="159" t="s">
        <v>200</v>
      </c>
      <c r="Y23" s="159" t="s">
        <v>169</v>
      </c>
      <c r="Z23" s="149"/>
      <c r="AA23" s="149"/>
      <c r="AB23" s="149"/>
      <c r="AC23" s="149"/>
      <c r="AD23" s="149"/>
      <c r="AE23" s="149"/>
      <c r="AF23" s="149"/>
      <c r="AG23" s="149" t="s">
        <v>201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85" t="s">
        <v>681</v>
      </c>
      <c r="D24" s="181"/>
      <c r="E24" s="182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85" t="s">
        <v>682</v>
      </c>
      <c r="D25" s="181"/>
      <c r="E25" s="182">
        <v>46.6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3"/>
      <c r="D26" s="264"/>
      <c r="E26" s="264"/>
      <c r="F26" s="264"/>
      <c r="G26" s="264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6</v>
      </c>
      <c r="B27" s="169" t="s">
        <v>683</v>
      </c>
      <c r="C27" s="177" t="s">
        <v>842</v>
      </c>
      <c r="D27" s="170" t="s">
        <v>198</v>
      </c>
      <c r="E27" s="171">
        <v>311.42439999999999</v>
      </c>
      <c r="F27" s="172"/>
      <c r="G27" s="173">
        <f>ROUND(E27*F27,2)</f>
        <v>0</v>
      </c>
      <c r="H27" s="172">
        <v>309.97000000000003</v>
      </c>
      <c r="I27" s="173">
        <f>ROUND(E27*H27,2)</f>
        <v>96532.22</v>
      </c>
      <c r="J27" s="172">
        <v>2690.03</v>
      </c>
      <c r="K27" s="173">
        <f>ROUND(E27*J27,2)</f>
        <v>837740.98</v>
      </c>
      <c r="L27" s="173">
        <v>21</v>
      </c>
      <c r="M27" s="173">
        <f>G27*(1+L27/100)</f>
        <v>0</v>
      </c>
      <c r="N27" s="171">
        <v>1.8000000000000001E-4</v>
      </c>
      <c r="O27" s="171">
        <f>ROUND(E27*N27,2)</f>
        <v>0.06</v>
      </c>
      <c r="P27" s="171">
        <v>0</v>
      </c>
      <c r="Q27" s="171">
        <f>ROUND(E27*P27,2)</f>
        <v>0</v>
      </c>
      <c r="R27" s="173" t="s">
        <v>314</v>
      </c>
      <c r="S27" s="173" t="s">
        <v>166</v>
      </c>
      <c r="T27" s="174" t="s">
        <v>167</v>
      </c>
      <c r="U27" s="159">
        <v>0.17249999999999999</v>
      </c>
      <c r="V27" s="159">
        <f>ROUND(E27*U27,2)</f>
        <v>53.72</v>
      </c>
      <c r="W27" s="159"/>
      <c r="X27" s="159" t="s">
        <v>200</v>
      </c>
      <c r="Y27" s="159" t="s">
        <v>169</v>
      </c>
      <c r="Z27" s="149"/>
      <c r="AA27" s="149"/>
      <c r="AB27" s="149"/>
      <c r="AC27" s="149"/>
      <c r="AD27" s="149"/>
      <c r="AE27" s="149"/>
      <c r="AF27" s="149"/>
      <c r="AG27" s="149" t="s">
        <v>201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85" t="s">
        <v>684</v>
      </c>
      <c r="D28" s="181"/>
      <c r="E28" s="182">
        <v>12.492000000000001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85" t="s">
        <v>685</v>
      </c>
      <c r="D29" s="181"/>
      <c r="E29" s="182">
        <v>6.9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203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85" t="s">
        <v>686</v>
      </c>
      <c r="D30" s="181"/>
      <c r="E30" s="182">
        <v>2.31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85" t="s">
        <v>687</v>
      </c>
      <c r="D31" s="181"/>
      <c r="E31" s="182">
        <v>1.32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203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85" t="s">
        <v>688</v>
      </c>
      <c r="D32" s="181"/>
      <c r="E32" s="182">
        <v>1.2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85" t="s">
        <v>689</v>
      </c>
      <c r="D33" s="181"/>
      <c r="E33" s="182">
        <v>6.72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203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85" t="s">
        <v>690</v>
      </c>
      <c r="D34" s="181"/>
      <c r="E34" s="182">
        <v>1.68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85" t="s">
        <v>691</v>
      </c>
      <c r="D35" s="181"/>
      <c r="E35" s="182">
        <v>5.67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203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85" t="s">
        <v>692</v>
      </c>
      <c r="D36" s="181"/>
      <c r="E36" s="182"/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203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85" t="s">
        <v>693</v>
      </c>
      <c r="D37" s="181"/>
      <c r="E37" s="182">
        <v>13.26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203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85" t="s">
        <v>694</v>
      </c>
      <c r="D38" s="181"/>
      <c r="E38" s="182">
        <v>11.48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203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85" t="s">
        <v>695</v>
      </c>
      <c r="D39" s="181"/>
      <c r="E39" s="182">
        <v>6.75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203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85" t="s">
        <v>696</v>
      </c>
      <c r="D40" s="181"/>
      <c r="E40" s="182">
        <v>12.4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5" t="s">
        <v>692</v>
      </c>
      <c r="D41" s="181"/>
      <c r="E41" s="18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85" t="s">
        <v>697</v>
      </c>
      <c r="D42" s="181"/>
      <c r="E42" s="182">
        <v>8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85" t="s">
        <v>698</v>
      </c>
      <c r="D43" s="181"/>
      <c r="E43" s="182">
        <v>3.3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203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85" t="s">
        <v>699</v>
      </c>
      <c r="D44" s="181"/>
      <c r="E44" s="182">
        <v>11.2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203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85" t="s">
        <v>692</v>
      </c>
      <c r="D45" s="181"/>
      <c r="E45" s="182"/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203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85" t="s">
        <v>700</v>
      </c>
      <c r="D46" s="181"/>
      <c r="E46" s="182">
        <v>25.2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85" t="s">
        <v>701</v>
      </c>
      <c r="D47" s="181"/>
      <c r="E47" s="182">
        <v>28.875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203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85" t="s">
        <v>702</v>
      </c>
      <c r="D48" s="181"/>
      <c r="E48" s="182">
        <v>88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203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85" t="s">
        <v>703</v>
      </c>
      <c r="D49" s="181"/>
      <c r="E49" s="182">
        <v>8.8800000000000008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203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85" t="s">
        <v>704</v>
      </c>
      <c r="D50" s="181"/>
      <c r="E50" s="182">
        <v>11.4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203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86" t="s">
        <v>205</v>
      </c>
      <c r="D51" s="183"/>
      <c r="E51" s="184">
        <v>267.03699999999998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203</v>
      </c>
      <c r="AH51" s="149">
        <v>1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85" t="s">
        <v>705</v>
      </c>
      <c r="D52" s="181"/>
      <c r="E52" s="182">
        <v>44.3874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203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263"/>
      <c r="D53" s="264"/>
      <c r="E53" s="264"/>
      <c r="F53" s="264"/>
      <c r="G53" s="264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173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8">
        <v>7</v>
      </c>
      <c r="B54" s="169" t="s">
        <v>706</v>
      </c>
      <c r="C54" s="177" t="s">
        <v>707</v>
      </c>
      <c r="D54" s="170" t="s">
        <v>198</v>
      </c>
      <c r="E54" s="171">
        <v>245.43600000000001</v>
      </c>
      <c r="F54" s="172"/>
      <c r="G54" s="173">
        <f>ROUND(E54*F54,2)</f>
        <v>0</v>
      </c>
      <c r="H54" s="172">
        <v>0</v>
      </c>
      <c r="I54" s="173">
        <f>ROUND(E54*H54,2)</f>
        <v>0</v>
      </c>
      <c r="J54" s="172">
        <v>114.5</v>
      </c>
      <c r="K54" s="173">
        <f>ROUND(E54*J54,2)</f>
        <v>28102.42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2.4649999999999998E-2</v>
      </c>
      <c r="Q54" s="171">
        <f>ROUND(E54*P54,2)</f>
        <v>6.05</v>
      </c>
      <c r="R54" s="173" t="s">
        <v>314</v>
      </c>
      <c r="S54" s="173" t="s">
        <v>166</v>
      </c>
      <c r="T54" s="174" t="s">
        <v>166</v>
      </c>
      <c r="U54" s="159">
        <v>0.21</v>
      </c>
      <c r="V54" s="159">
        <f>ROUND(E54*U54,2)</f>
        <v>51.54</v>
      </c>
      <c r="W54" s="159"/>
      <c r="X54" s="159" t="s">
        <v>200</v>
      </c>
      <c r="Y54" s="159" t="s">
        <v>169</v>
      </c>
      <c r="Z54" s="149"/>
      <c r="AA54" s="149"/>
      <c r="AB54" s="149"/>
      <c r="AC54" s="149"/>
      <c r="AD54" s="149"/>
      <c r="AE54" s="149"/>
      <c r="AF54" s="149"/>
      <c r="AG54" s="149" t="s">
        <v>201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85" t="s">
        <v>708</v>
      </c>
      <c r="D55" s="181"/>
      <c r="E55" s="182">
        <v>25.7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203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85" t="s">
        <v>709</v>
      </c>
      <c r="D56" s="181"/>
      <c r="E56" s="182">
        <v>3.8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203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85" t="s">
        <v>710</v>
      </c>
      <c r="D57" s="181"/>
      <c r="E57" s="182">
        <v>6.24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203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85" t="s">
        <v>711</v>
      </c>
      <c r="D58" s="181"/>
      <c r="E58" s="182">
        <v>18.850000000000001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203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85" t="s">
        <v>712</v>
      </c>
      <c r="D59" s="181"/>
      <c r="E59" s="182">
        <v>19.43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203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85" t="s">
        <v>713</v>
      </c>
      <c r="D60" s="181"/>
      <c r="E60" s="182">
        <v>32.770000000000003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203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85" t="s">
        <v>714</v>
      </c>
      <c r="D61" s="181"/>
      <c r="E61" s="182">
        <v>-5.76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203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85" t="s">
        <v>715</v>
      </c>
      <c r="D62" s="181"/>
      <c r="E62" s="182">
        <v>19.440000000000001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203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85" t="s">
        <v>716</v>
      </c>
      <c r="D63" s="181"/>
      <c r="E63" s="182">
        <v>4.32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203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85" t="s">
        <v>717</v>
      </c>
      <c r="D64" s="181"/>
      <c r="E64" s="182">
        <v>23.1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203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85" t="s">
        <v>718</v>
      </c>
      <c r="D65" s="181"/>
      <c r="E65" s="182">
        <v>8.64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203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85" t="s">
        <v>719</v>
      </c>
      <c r="D66" s="181"/>
      <c r="E66" s="182">
        <v>10.199999999999999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203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85" t="s">
        <v>720</v>
      </c>
      <c r="D67" s="181"/>
      <c r="E67" s="182">
        <v>37.799999999999997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203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86" t="s">
        <v>205</v>
      </c>
      <c r="D68" s="183"/>
      <c r="E68" s="184">
        <v>204.53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203</v>
      </c>
      <c r="AH68" s="149">
        <v>1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85" t="s">
        <v>721</v>
      </c>
      <c r="D69" s="181"/>
      <c r="E69" s="182">
        <v>40.905999999999999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203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263"/>
      <c r="D70" s="264"/>
      <c r="E70" s="264"/>
      <c r="F70" s="264"/>
      <c r="G70" s="264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173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8">
        <v>8</v>
      </c>
      <c r="B71" s="169" t="s">
        <v>722</v>
      </c>
      <c r="C71" s="177" t="s">
        <v>723</v>
      </c>
      <c r="D71" s="170" t="s">
        <v>198</v>
      </c>
      <c r="E71" s="171">
        <v>204.53</v>
      </c>
      <c r="F71" s="172"/>
      <c r="G71" s="173">
        <f>ROUND(E71*F71,2)</f>
        <v>0</v>
      </c>
      <c r="H71" s="172">
        <v>0</v>
      </c>
      <c r="I71" s="173">
        <f>ROUND(E71*H71,2)</f>
        <v>0</v>
      </c>
      <c r="J71" s="172">
        <v>36</v>
      </c>
      <c r="K71" s="173">
        <f>ROUND(E71*J71,2)</f>
        <v>7363.08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8.0000000000000002E-3</v>
      </c>
      <c r="Q71" s="171">
        <f>ROUND(E71*P71,2)</f>
        <v>1.64</v>
      </c>
      <c r="R71" s="173" t="s">
        <v>314</v>
      </c>
      <c r="S71" s="173" t="s">
        <v>166</v>
      </c>
      <c r="T71" s="174" t="s">
        <v>166</v>
      </c>
      <c r="U71" s="159">
        <v>6.6000000000000003E-2</v>
      </c>
      <c r="V71" s="159">
        <f>ROUND(E71*U71,2)</f>
        <v>13.5</v>
      </c>
      <c r="W71" s="159"/>
      <c r="X71" s="159" t="s">
        <v>200</v>
      </c>
      <c r="Y71" s="159" t="s">
        <v>169</v>
      </c>
      <c r="Z71" s="149"/>
      <c r="AA71" s="149"/>
      <c r="AB71" s="149"/>
      <c r="AC71" s="149"/>
      <c r="AD71" s="149"/>
      <c r="AE71" s="149"/>
      <c r="AF71" s="149"/>
      <c r="AG71" s="149" t="s">
        <v>201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85" t="s">
        <v>708</v>
      </c>
      <c r="D72" s="181"/>
      <c r="E72" s="182">
        <v>25.7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203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85" t="s">
        <v>709</v>
      </c>
      <c r="D73" s="181"/>
      <c r="E73" s="182">
        <v>3.8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203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85" t="s">
        <v>710</v>
      </c>
      <c r="D74" s="181"/>
      <c r="E74" s="182">
        <v>6.24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203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85" t="s">
        <v>711</v>
      </c>
      <c r="D75" s="181"/>
      <c r="E75" s="182">
        <v>18.850000000000001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203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85" t="s">
        <v>712</v>
      </c>
      <c r="D76" s="181"/>
      <c r="E76" s="182">
        <v>19.43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203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 x14ac:dyDescent="0.2">
      <c r="A77" s="156"/>
      <c r="B77" s="157"/>
      <c r="C77" s="185" t="s">
        <v>713</v>
      </c>
      <c r="D77" s="181"/>
      <c r="E77" s="182">
        <v>32.770000000000003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203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85" t="s">
        <v>714</v>
      </c>
      <c r="D78" s="181"/>
      <c r="E78" s="182">
        <v>-5.76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203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85" t="s">
        <v>715</v>
      </c>
      <c r="D79" s="181"/>
      <c r="E79" s="182">
        <v>19.440000000000001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203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85" t="s">
        <v>716</v>
      </c>
      <c r="D80" s="181"/>
      <c r="E80" s="182">
        <v>4.32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203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85" t="s">
        <v>717</v>
      </c>
      <c r="D81" s="181"/>
      <c r="E81" s="182">
        <v>23.1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203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85" t="s">
        <v>718</v>
      </c>
      <c r="D82" s="181"/>
      <c r="E82" s="182">
        <v>8.64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203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85" t="s">
        <v>719</v>
      </c>
      <c r="D83" s="181"/>
      <c r="E83" s="182">
        <v>10.199999999999999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203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85" t="s">
        <v>720</v>
      </c>
      <c r="D84" s="181"/>
      <c r="E84" s="182">
        <v>37.799999999999997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203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263"/>
      <c r="D85" s="264"/>
      <c r="E85" s="264"/>
      <c r="F85" s="264"/>
      <c r="G85" s="264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173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8">
        <v>9</v>
      </c>
      <c r="B86" s="169" t="s">
        <v>724</v>
      </c>
      <c r="C86" s="177" t="s">
        <v>725</v>
      </c>
      <c r="D86" s="170" t="s">
        <v>408</v>
      </c>
      <c r="E86" s="171">
        <v>25</v>
      </c>
      <c r="F86" s="172"/>
      <c r="G86" s="173">
        <f>ROUND(E86*F86,2)</f>
        <v>0</v>
      </c>
      <c r="H86" s="172">
        <v>0</v>
      </c>
      <c r="I86" s="173">
        <f>ROUND(E86*H86,2)</f>
        <v>0</v>
      </c>
      <c r="J86" s="172">
        <v>550</v>
      </c>
      <c r="K86" s="173">
        <f>ROUND(E86*J86,2)</f>
        <v>13750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1.098E-2</v>
      </c>
      <c r="Q86" s="171">
        <f>ROUND(E86*P86,2)</f>
        <v>0.27</v>
      </c>
      <c r="R86" s="173"/>
      <c r="S86" s="173" t="s">
        <v>185</v>
      </c>
      <c r="T86" s="174" t="s">
        <v>167</v>
      </c>
      <c r="U86" s="159">
        <v>0.44</v>
      </c>
      <c r="V86" s="159">
        <f>ROUND(E86*U86,2)</f>
        <v>11</v>
      </c>
      <c r="W86" s="159"/>
      <c r="X86" s="159" t="s">
        <v>200</v>
      </c>
      <c r="Y86" s="159" t="s">
        <v>169</v>
      </c>
      <c r="Z86" s="149"/>
      <c r="AA86" s="149"/>
      <c r="AB86" s="149"/>
      <c r="AC86" s="149"/>
      <c r="AD86" s="149"/>
      <c r="AE86" s="149"/>
      <c r="AF86" s="149"/>
      <c r="AG86" s="149" t="s">
        <v>201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 x14ac:dyDescent="0.2">
      <c r="A87" s="156"/>
      <c r="B87" s="157"/>
      <c r="C87" s="185" t="s">
        <v>726</v>
      </c>
      <c r="D87" s="181"/>
      <c r="E87" s="182">
        <v>25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203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263"/>
      <c r="D88" s="264"/>
      <c r="E88" s="264"/>
      <c r="F88" s="264"/>
      <c r="G88" s="264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173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8">
        <v>10</v>
      </c>
      <c r="B89" s="169" t="s">
        <v>727</v>
      </c>
      <c r="C89" s="177" t="s">
        <v>728</v>
      </c>
      <c r="D89" s="170" t="s">
        <v>198</v>
      </c>
      <c r="E89" s="171">
        <v>8.4</v>
      </c>
      <c r="F89" s="172"/>
      <c r="G89" s="173">
        <f>ROUND(E89*F89,2)</f>
        <v>0</v>
      </c>
      <c r="H89" s="172">
        <v>0</v>
      </c>
      <c r="I89" s="173">
        <f>ROUND(E89*H89,2)</f>
        <v>0</v>
      </c>
      <c r="J89" s="172">
        <v>1000</v>
      </c>
      <c r="K89" s="173">
        <f>ROUND(E89*J89,2)</f>
        <v>8400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1.098E-2</v>
      </c>
      <c r="Q89" s="171">
        <f>ROUND(E89*P89,2)</f>
        <v>0.09</v>
      </c>
      <c r="R89" s="173"/>
      <c r="S89" s="173" t="s">
        <v>185</v>
      </c>
      <c r="T89" s="174" t="s">
        <v>167</v>
      </c>
      <c r="U89" s="159">
        <v>0.44</v>
      </c>
      <c r="V89" s="159">
        <f>ROUND(E89*U89,2)</f>
        <v>3.7</v>
      </c>
      <c r="W89" s="159"/>
      <c r="X89" s="159" t="s">
        <v>200</v>
      </c>
      <c r="Y89" s="159" t="s">
        <v>169</v>
      </c>
      <c r="Z89" s="149"/>
      <c r="AA89" s="149"/>
      <c r="AB89" s="149"/>
      <c r="AC89" s="149"/>
      <c r="AD89" s="149"/>
      <c r="AE89" s="149"/>
      <c r="AF89" s="149"/>
      <c r="AG89" s="149" t="s">
        <v>201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85" t="s">
        <v>729</v>
      </c>
      <c r="D90" s="181"/>
      <c r="E90" s="182">
        <v>8.4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203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263"/>
      <c r="D91" s="264"/>
      <c r="E91" s="264"/>
      <c r="F91" s="264"/>
      <c r="G91" s="264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173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8">
        <v>11</v>
      </c>
      <c r="B92" s="169" t="s">
        <v>730</v>
      </c>
      <c r="C92" s="177" t="s">
        <v>731</v>
      </c>
      <c r="D92" s="170" t="s">
        <v>198</v>
      </c>
      <c r="E92" s="171">
        <v>50.5</v>
      </c>
      <c r="F92" s="172"/>
      <c r="G92" s="173">
        <f>ROUND(E92*F92,2)</f>
        <v>0</v>
      </c>
      <c r="H92" s="172">
        <v>0</v>
      </c>
      <c r="I92" s="173">
        <f>ROUND(E92*H92,2)</f>
        <v>0</v>
      </c>
      <c r="J92" s="172">
        <v>85</v>
      </c>
      <c r="K92" s="173">
        <f>ROUND(E92*J92,2)</f>
        <v>4292.5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1.098E-2</v>
      </c>
      <c r="Q92" s="171">
        <f>ROUND(E92*P92,2)</f>
        <v>0.55000000000000004</v>
      </c>
      <c r="R92" s="173"/>
      <c r="S92" s="173" t="s">
        <v>185</v>
      </c>
      <c r="T92" s="174" t="s">
        <v>167</v>
      </c>
      <c r="U92" s="159">
        <v>0.44</v>
      </c>
      <c r="V92" s="159">
        <f>ROUND(E92*U92,2)</f>
        <v>22.22</v>
      </c>
      <c r="W92" s="159"/>
      <c r="X92" s="159" t="s">
        <v>200</v>
      </c>
      <c r="Y92" s="159" t="s">
        <v>169</v>
      </c>
      <c r="Z92" s="149"/>
      <c r="AA92" s="149"/>
      <c r="AB92" s="149"/>
      <c r="AC92" s="149"/>
      <c r="AD92" s="149"/>
      <c r="AE92" s="149"/>
      <c r="AF92" s="149"/>
      <c r="AG92" s="149" t="s">
        <v>201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185" t="s">
        <v>732</v>
      </c>
      <c r="D93" s="181"/>
      <c r="E93" s="182">
        <v>38.5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203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85" t="s">
        <v>733</v>
      </c>
      <c r="D94" s="181"/>
      <c r="E94" s="182">
        <v>12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203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263"/>
      <c r="D95" s="264"/>
      <c r="E95" s="264"/>
      <c r="F95" s="264"/>
      <c r="G95" s="264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173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68">
        <v>12</v>
      </c>
      <c r="B96" s="169" t="s">
        <v>734</v>
      </c>
      <c r="C96" s="177" t="s">
        <v>735</v>
      </c>
      <c r="D96" s="170" t="s">
        <v>408</v>
      </c>
      <c r="E96" s="171">
        <v>36.9</v>
      </c>
      <c r="F96" s="172"/>
      <c r="G96" s="173">
        <f>ROUND(E96*F96,2)</f>
        <v>0</v>
      </c>
      <c r="H96" s="172">
        <v>0</v>
      </c>
      <c r="I96" s="173">
        <f>ROUND(E96*H96,2)</f>
        <v>0</v>
      </c>
      <c r="J96" s="172">
        <v>103</v>
      </c>
      <c r="K96" s="173">
        <f>ROUND(E96*J96,2)</f>
        <v>3800.7</v>
      </c>
      <c r="L96" s="173">
        <v>21</v>
      </c>
      <c r="M96" s="173">
        <f>G96*(1+L96/100)</f>
        <v>0</v>
      </c>
      <c r="N96" s="171">
        <v>0</v>
      </c>
      <c r="O96" s="171">
        <f>ROUND(E96*N96,2)</f>
        <v>0</v>
      </c>
      <c r="P96" s="171">
        <v>1.098E-2</v>
      </c>
      <c r="Q96" s="171">
        <f>ROUND(E96*P96,2)</f>
        <v>0.41</v>
      </c>
      <c r="R96" s="173"/>
      <c r="S96" s="173" t="s">
        <v>185</v>
      </c>
      <c r="T96" s="174" t="s">
        <v>167</v>
      </c>
      <c r="U96" s="159">
        <v>0.44</v>
      </c>
      <c r="V96" s="159">
        <f>ROUND(E96*U96,2)</f>
        <v>16.239999999999998</v>
      </c>
      <c r="W96" s="159"/>
      <c r="X96" s="159" t="s">
        <v>200</v>
      </c>
      <c r="Y96" s="159" t="s">
        <v>169</v>
      </c>
      <c r="Z96" s="149"/>
      <c r="AA96" s="149"/>
      <c r="AB96" s="149"/>
      <c r="AC96" s="149"/>
      <c r="AD96" s="149"/>
      <c r="AE96" s="149"/>
      <c r="AF96" s="149"/>
      <c r="AG96" s="149" t="s">
        <v>201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85" t="s">
        <v>736</v>
      </c>
      <c r="D97" s="181"/>
      <c r="E97" s="182">
        <v>18.3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203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85" t="s">
        <v>737</v>
      </c>
      <c r="D98" s="181"/>
      <c r="E98" s="182">
        <v>11.3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203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85" t="s">
        <v>738</v>
      </c>
      <c r="D99" s="181"/>
      <c r="E99" s="182">
        <v>3.3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203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85" t="s">
        <v>739</v>
      </c>
      <c r="D100" s="181"/>
      <c r="E100" s="182">
        <v>4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203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63"/>
      <c r="D101" s="264"/>
      <c r="E101" s="264"/>
      <c r="F101" s="264"/>
      <c r="G101" s="264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173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61" t="s">
        <v>161</v>
      </c>
      <c r="B102" s="162" t="s">
        <v>114</v>
      </c>
      <c r="C102" s="176" t="s">
        <v>115</v>
      </c>
      <c r="D102" s="163"/>
      <c r="E102" s="164"/>
      <c r="F102" s="165"/>
      <c r="G102" s="165">
        <f>SUMIF(AG103:AG118,"&lt;&gt;NOR",G103:G118)</f>
        <v>0</v>
      </c>
      <c r="H102" s="165"/>
      <c r="I102" s="165">
        <f>SUM(I103:I118)</f>
        <v>87439.31</v>
      </c>
      <c r="J102" s="165"/>
      <c r="K102" s="165">
        <f>SUM(K103:K118)</f>
        <v>532092.77</v>
      </c>
      <c r="L102" s="165"/>
      <c r="M102" s="165">
        <f>SUM(M103:M118)</f>
        <v>0</v>
      </c>
      <c r="N102" s="164"/>
      <c r="O102" s="164">
        <f>SUM(O103:O118)</f>
        <v>0.64</v>
      </c>
      <c r="P102" s="164"/>
      <c r="Q102" s="164">
        <f>SUM(Q103:Q118)</f>
        <v>0</v>
      </c>
      <c r="R102" s="165"/>
      <c r="S102" s="165"/>
      <c r="T102" s="166"/>
      <c r="U102" s="160"/>
      <c r="V102" s="160">
        <f>SUM(V103:V118)</f>
        <v>44.730000000000004</v>
      </c>
      <c r="W102" s="160"/>
      <c r="X102" s="160"/>
      <c r="Y102" s="160"/>
      <c r="AG102" t="s">
        <v>162</v>
      </c>
    </row>
    <row r="103" spans="1:60" outlineLevel="1" x14ac:dyDescent="0.2">
      <c r="A103" s="168">
        <v>13</v>
      </c>
      <c r="B103" s="169" t="s">
        <v>740</v>
      </c>
      <c r="C103" s="177" t="s">
        <v>741</v>
      </c>
      <c r="D103" s="170" t="s">
        <v>330</v>
      </c>
      <c r="E103" s="171">
        <v>25.4</v>
      </c>
      <c r="F103" s="172"/>
      <c r="G103" s="173">
        <f>ROUND(E103*F103,2)</f>
        <v>0</v>
      </c>
      <c r="H103" s="172">
        <v>2144.44</v>
      </c>
      <c r="I103" s="173">
        <f>ROUND(E103*H103,2)</f>
        <v>54468.78</v>
      </c>
      <c r="J103" s="172">
        <v>800.13</v>
      </c>
      <c r="K103" s="173">
        <f>ROUND(E103*J103,2)</f>
        <v>20323.3</v>
      </c>
      <c r="L103" s="173">
        <v>21</v>
      </c>
      <c r="M103" s="173">
        <f>G103*(1+L103/100)</f>
        <v>0</v>
      </c>
      <c r="N103" s="171">
        <v>2.513E-2</v>
      </c>
      <c r="O103" s="171">
        <f>ROUND(E103*N103,2)</f>
        <v>0.64</v>
      </c>
      <c r="P103" s="171">
        <v>0</v>
      </c>
      <c r="Q103" s="171">
        <f>ROUND(E103*P103,2)</f>
        <v>0</v>
      </c>
      <c r="R103" s="173"/>
      <c r="S103" s="173" t="s">
        <v>166</v>
      </c>
      <c r="T103" s="174" t="s">
        <v>742</v>
      </c>
      <c r="U103" s="159">
        <v>1.5774900000000001</v>
      </c>
      <c r="V103" s="159">
        <f>ROUND(E103*U103,2)</f>
        <v>40.07</v>
      </c>
      <c r="W103" s="159"/>
      <c r="X103" s="159" t="s">
        <v>305</v>
      </c>
      <c r="Y103" s="159" t="s">
        <v>169</v>
      </c>
      <c r="Z103" s="149"/>
      <c r="AA103" s="149"/>
      <c r="AB103" s="149"/>
      <c r="AC103" s="149"/>
      <c r="AD103" s="149"/>
      <c r="AE103" s="149"/>
      <c r="AF103" s="149"/>
      <c r="AG103" s="149" t="s">
        <v>306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185" t="s">
        <v>743</v>
      </c>
      <c r="D104" s="181"/>
      <c r="E104" s="182">
        <v>25.4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203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63"/>
      <c r="D105" s="264"/>
      <c r="E105" s="264"/>
      <c r="F105" s="264"/>
      <c r="G105" s="264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173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68">
        <v>14</v>
      </c>
      <c r="B106" s="169" t="s">
        <v>744</v>
      </c>
      <c r="C106" s="177" t="s">
        <v>853</v>
      </c>
      <c r="D106" s="170" t="s">
        <v>408</v>
      </c>
      <c r="E106" s="171">
        <v>64</v>
      </c>
      <c r="F106" s="172"/>
      <c r="G106" s="173">
        <f>ROUND(E106*F106,2)</f>
        <v>0</v>
      </c>
      <c r="H106" s="172">
        <v>0</v>
      </c>
      <c r="I106" s="173">
        <f>ROUND(E106*H106,2)</f>
        <v>0</v>
      </c>
      <c r="J106" s="172">
        <v>5600</v>
      </c>
      <c r="K106" s="173">
        <f>ROUND(E106*J106,2)</f>
        <v>358400</v>
      </c>
      <c r="L106" s="173">
        <v>21</v>
      </c>
      <c r="M106" s="173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3"/>
      <c r="S106" s="173" t="s">
        <v>185</v>
      </c>
      <c r="T106" s="174" t="s">
        <v>167</v>
      </c>
      <c r="U106" s="159">
        <v>0</v>
      </c>
      <c r="V106" s="159">
        <f>ROUND(E106*U106,2)</f>
        <v>0</v>
      </c>
      <c r="W106" s="159"/>
      <c r="X106" s="159" t="s">
        <v>200</v>
      </c>
      <c r="Y106" s="159" t="s">
        <v>169</v>
      </c>
      <c r="Z106" s="149"/>
      <c r="AA106" s="149"/>
      <c r="AB106" s="149"/>
      <c r="AC106" s="149"/>
      <c r="AD106" s="149"/>
      <c r="AE106" s="149"/>
      <c r="AF106" s="149"/>
      <c r="AG106" s="149" t="s">
        <v>201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185" t="s">
        <v>844</v>
      </c>
      <c r="D107" s="181"/>
      <c r="E107" s="182">
        <v>64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203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63"/>
      <c r="D108" s="264"/>
      <c r="E108" s="264"/>
      <c r="F108" s="264"/>
      <c r="G108" s="264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173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68">
        <v>15</v>
      </c>
      <c r="B109" s="169" t="s">
        <v>745</v>
      </c>
      <c r="C109" s="177" t="s">
        <v>746</v>
      </c>
      <c r="D109" s="170" t="s">
        <v>198</v>
      </c>
      <c r="E109" s="171">
        <v>46.585000000000001</v>
      </c>
      <c r="F109" s="172"/>
      <c r="G109" s="173">
        <f>ROUND(E109*F109,2)</f>
        <v>0</v>
      </c>
      <c r="H109" s="172">
        <v>707.75</v>
      </c>
      <c r="I109" s="173">
        <f>ROUND(E109*H109,2)</f>
        <v>32970.53</v>
      </c>
      <c r="J109" s="172">
        <v>3292.25</v>
      </c>
      <c r="K109" s="173">
        <f>ROUND(E109*J109,2)</f>
        <v>153369.47</v>
      </c>
      <c r="L109" s="173">
        <v>21</v>
      </c>
      <c r="M109" s="173">
        <f>G109*(1+L109/100)</f>
        <v>0</v>
      </c>
      <c r="N109" s="171">
        <v>5.0000000000000002E-5</v>
      </c>
      <c r="O109" s="171">
        <f>ROUND(E109*N109,2)</f>
        <v>0</v>
      </c>
      <c r="P109" s="171">
        <v>0</v>
      </c>
      <c r="Q109" s="171">
        <f>ROUND(E109*P109,2)</f>
        <v>0</v>
      </c>
      <c r="R109" s="173"/>
      <c r="S109" s="173" t="s">
        <v>185</v>
      </c>
      <c r="T109" s="174" t="s">
        <v>167</v>
      </c>
      <c r="U109" s="159">
        <v>0.1</v>
      </c>
      <c r="V109" s="159">
        <f>ROUND(E109*U109,2)</f>
        <v>4.66</v>
      </c>
      <c r="W109" s="159"/>
      <c r="X109" s="159" t="s">
        <v>200</v>
      </c>
      <c r="Y109" s="159" t="s">
        <v>169</v>
      </c>
      <c r="Z109" s="149"/>
      <c r="AA109" s="149"/>
      <c r="AB109" s="149"/>
      <c r="AC109" s="149"/>
      <c r="AD109" s="149"/>
      <c r="AE109" s="149"/>
      <c r="AF109" s="149"/>
      <c r="AG109" s="149" t="s">
        <v>201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185" t="s">
        <v>747</v>
      </c>
      <c r="D110" s="181"/>
      <c r="E110" s="182"/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203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85" t="s">
        <v>748</v>
      </c>
      <c r="D111" s="181"/>
      <c r="E111" s="182"/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203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85" t="s">
        <v>749</v>
      </c>
      <c r="D112" s="181"/>
      <c r="E112" s="182">
        <v>26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203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85" t="s">
        <v>750</v>
      </c>
      <c r="D113" s="181"/>
      <c r="E113" s="182">
        <v>8.3699999999999992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203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85" t="s">
        <v>751</v>
      </c>
      <c r="D114" s="181"/>
      <c r="E114" s="182">
        <v>3.5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203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85" t="s">
        <v>752</v>
      </c>
      <c r="D115" s="181"/>
      <c r="E115" s="182">
        <v>4.4800000000000004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203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86" t="s">
        <v>205</v>
      </c>
      <c r="D116" s="183"/>
      <c r="E116" s="184">
        <v>42.35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203</v>
      </c>
      <c r="AH116" s="149">
        <v>1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85" t="s">
        <v>753</v>
      </c>
      <c r="D117" s="181"/>
      <c r="E117" s="182">
        <v>4.2350000000000003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203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263"/>
      <c r="D118" s="264"/>
      <c r="E118" s="264"/>
      <c r="F118" s="264"/>
      <c r="G118" s="264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173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">
      <c r="A119" s="161" t="s">
        <v>161</v>
      </c>
      <c r="B119" s="162" t="s">
        <v>112</v>
      </c>
      <c r="C119" s="176" t="s">
        <v>113</v>
      </c>
      <c r="D119" s="163"/>
      <c r="E119" s="164"/>
      <c r="F119" s="165"/>
      <c r="G119" s="165">
        <f>SUMIF(AG120:AG127,"&lt;&gt;NOR",G120:G127)</f>
        <v>0</v>
      </c>
      <c r="H119" s="165"/>
      <c r="I119" s="165">
        <f>SUM(I120:I127)</f>
        <v>2022.94</v>
      </c>
      <c r="J119" s="165"/>
      <c r="K119" s="165">
        <f>SUM(K120:K127)</f>
        <v>57041.06</v>
      </c>
      <c r="L119" s="165"/>
      <c r="M119" s="165">
        <f>SUM(M120:M127)</f>
        <v>0</v>
      </c>
      <c r="N119" s="164"/>
      <c r="O119" s="164">
        <f>SUM(O120:O127)</f>
        <v>0</v>
      </c>
      <c r="P119" s="164"/>
      <c r="Q119" s="164">
        <f>SUM(Q120:Q127)</f>
        <v>0</v>
      </c>
      <c r="R119" s="165"/>
      <c r="S119" s="165"/>
      <c r="T119" s="166"/>
      <c r="U119" s="160"/>
      <c r="V119" s="160">
        <f>SUM(V120:V127)</f>
        <v>14.63</v>
      </c>
      <c r="W119" s="160"/>
      <c r="X119" s="160"/>
      <c r="Y119" s="160"/>
      <c r="AG119" t="s">
        <v>162</v>
      </c>
    </row>
    <row r="120" spans="1:60" ht="22.5" outlineLevel="1" x14ac:dyDescent="0.2">
      <c r="A120" s="168">
        <v>16</v>
      </c>
      <c r="B120" s="169" t="s">
        <v>754</v>
      </c>
      <c r="C120" s="177" t="s">
        <v>755</v>
      </c>
      <c r="D120" s="170" t="s">
        <v>198</v>
      </c>
      <c r="E120" s="171">
        <v>12.84</v>
      </c>
      <c r="F120" s="172"/>
      <c r="G120" s="173">
        <f>ROUND(E120*F120,2)</f>
        <v>0</v>
      </c>
      <c r="H120" s="172">
        <v>157.55000000000001</v>
      </c>
      <c r="I120" s="173">
        <f>ROUND(E120*H120,2)</f>
        <v>2022.94</v>
      </c>
      <c r="J120" s="172">
        <v>4442.45</v>
      </c>
      <c r="K120" s="173">
        <f>ROUND(E120*J120,2)</f>
        <v>57041.06</v>
      </c>
      <c r="L120" s="173">
        <v>21</v>
      </c>
      <c r="M120" s="173">
        <f>G120*(1+L120/100)</f>
        <v>0</v>
      </c>
      <c r="N120" s="171">
        <v>3.0000000000000001E-5</v>
      </c>
      <c r="O120" s="171">
        <f>ROUND(E120*N120,2)</f>
        <v>0</v>
      </c>
      <c r="P120" s="171">
        <v>0</v>
      </c>
      <c r="Q120" s="171">
        <f>ROUND(E120*P120,2)</f>
        <v>0</v>
      </c>
      <c r="R120" s="173"/>
      <c r="S120" s="173" t="s">
        <v>185</v>
      </c>
      <c r="T120" s="174" t="s">
        <v>167</v>
      </c>
      <c r="U120" s="159">
        <v>1.13934</v>
      </c>
      <c r="V120" s="159">
        <f>ROUND(E120*U120,2)</f>
        <v>14.63</v>
      </c>
      <c r="W120" s="159"/>
      <c r="X120" s="159" t="s">
        <v>200</v>
      </c>
      <c r="Y120" s="159" t="s">
        <v>169</v>
      </c>
      <c r="Z120" s="149"/>
      <c r="AA120" s="149"/>
      <c r="AB120" s="149"/>
      <c r="AC120" s="149"/>
      <c r="AD120" s="149"/>
      <c r="AE120" s="149"/>
      <c r="AF120" s="149"/>
      <c r="AG120" s="149" t="s">
        <v>201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185" t="s">
        <v>756</v>
      </c>
      <c r="D121" s="181"/>
      <c r="E121" s="182">
        <v>4.5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203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85" t="s">
        <v>757</v>
      </c>
      <c r="D122" s="181"/>
      <c r="E122" s="182">
        <v>3.6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203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85" t="s">
        <v>758</v>
      </c>
      <c r="D123" s="181"/>
      <c r="E123" s="182">
        <v>1.3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203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">
      <c r="A124" s="156"/>
      <c r="B124" s="157"/>
      <c r="C124" s="185" t="s">
        <v>759</v>
      </c>
      <c r="D124" s="181"/>
      <c r="E124" s="182">
        <v>1.3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203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86" t="s">
        <v>205</v>
      </c>
      <c r="D125" s="183"/>
      <c r="E125" s="184">
        <v>10.7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203</v>
      </c>
      <c r="AH125" s="149">
        <v>1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 x14ac:dyDescent="0.2">
      <c r="A126" s="156"/>
      <c r="B126" s="157"/>
      <c r="C126" s="185" t="s">
        <v>760</v>
      </c>
      <c r="D126" s="181"/>
      <c r="E126" s="182">
        <v>2.14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203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263"/>
      <c r="D127" s="264"/>
      <c r="E127" s="264"/>
      <c r="F127" s="264"/>
      <c r="G127" s="264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173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1" t="s">
        <v>161</v>
      </c>
      <c r="B128" s="162" t="s">
        <v>92</v>
      </c>
      <c r="C128" s="176" t="s">
        <v>93</v>
      </c>
      <c r="D128" s="163"/>
      <c r="E128" s="164"/>
      <c r="F128" s="165"/>
      <c r="G128" s="165">
        <f>SUMIF(AG129:AG138,"&lt;&gt;NOR",G129:G138)</f>
        <v>0</v>
      </c>
      <c r="H128" s="165"/>
      <c r="I128" s="165">
        <f>SUM(I129:I138)</f>
        <v>19423.939999999999</v>
      </c>
      <c r="J128" s="165"/>
      <c r="K128" s="165">
        <f>SUM(K129:K138)</f>
        <v>151396.06</v>
      </c>
      <c r="L128" s="165"/>
      <c r="M128" s="165">
        <f>SUM(M129:M138)</f>
        <v>0</v>
      </c>
      <c r="N128" s="164"/>
      <c r="O128" s="164">
        <f>SUM(O129:O138)</f>
        <v>4.07</v>
      </c>
      <c r="P128" s="164"/>
      <c r="Q128" s="164">
        <f>SUM(Q129:Q138)</f>
        <v>0</v>
      </c>
      <c r="R128" s="165"/>
      <c r="S128" s="165"/>
      <c r="T128" s="166"/>
      <c r="U128" s="160"/>
      <c r="V128" s="160">
        <f>SUM(V129:V138)</f>
        <v>71.739999999999995</v>
      </c>
      <c r="W128" s="160"/>
      <c r="X128" s="160"/>
      <c r="Y128" s="160"/>
      <c r="AG128" t="s">
        <v>162</v>
      </c>
    </row>
    <row r="129" spans="1:60" outlineLevel="1" x14ac:dyDescent="0.2">
      <c r="A129" s="168">
        <v>17</v>
      </c>
      <c r="B129" s="169" t="s">
        <v>761</v>
      </c>
      <c r="C129" s="177" t="s">
        <v>762</v>
      </c>
      <c r="D129" s="170" t="s">
        <v>198</v>
      </c>
      <c r="E129" s="171">
        <v>85.41</v>
      </c>
      <c r="F129" s="172"/>
      <c r="G129" s="173">
        <f>ROUND(E129*F129,2)</f>
        <v>0</v>
      </c>
      <c r="H129" s="172">
        <v>227.42</v>
      </c>
      <c r="I129" s="173">
        <f>ROUND(E129*H129,2)</f>
        <v>19423.939999999999</v>
      </c>
      <c r="J129" s="172">
        <v>1772.58</v>
      </c>
      <c r="K129" s="173">
        <f>ROUND(E129*J129,2)</f>
        <v>151396.06</v>
      </c>
      <c r="L129" s="173">
        <v>21</v>
      </c>
      <c r="M129" s="173">
        <f>G129*(1+L129/100)</f>
        <v>0</v>
      </c>
      <c r="N129" s="171">
        <v>4.7660000000000001E-2</v>
      </c>
      <c r="O129" s="171">
        <f>ROUND(E129*N129,2)</f>
        <v>4.07</v>
      </c>
      <c r="P129" s="171">
        <v>0</v>
      </c>
      <c r="Q129" s="171">
        <f>ROUND(E129*P129,2)</f>
        <v>0</v>
      </c>
      <c r="R129" s="173"/>
      <c r="S129" s="173" t="s">
        <v>185</v>
      </c>
      <c r="T129" s="174" t="s">
        <v>167</v>
      </c>
      <c r="U129" s="159">
        <v>0.84</v>
      </c>
      <c r="V129" s="159">
        <f>ROUND(E129*U129,2)</f>
        <v>71.739999999999995</v>
      </c>
      <c r="W129" s="159"/>
      <c r="X129" s="159" t="s">
        <v>200</v>
      </c>
      <c r="Y129" s="159" t="s">
        <v>169</v>
      </c>
      <c r="Z129" s="149"/>
      <c r="AA129" s="149"/>
      <c r="AB129" s="149"/>
      <c r="AC129" s="149"/>
      <c r="AD129" s="149"/>
      <c r="AE129" s="149"/>
      <c r="AF129" s="149"/>
      <c r="AG129" s="149" t="s">
        <v>201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85" t="s">
        <v>763</v>
      </c>
      <c r="D130" s="181"/>
      <c r="E130" s="182">
        <v>21.47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203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85" t="s">
        <v>764</v>
      </c>
      <c r="D131" s="181"/>
      <c r="E131" s="182">
        <v>-5.76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203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85" t="s">
        <v>765</v>
      </c>
      <c r="D132" s="181"/>
      <c r="E132" s="182">
        <v>3.3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203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85" t="s">
        <v>766</v>
      </c>
      <c r="D133" s="181"/>
      <c r="E133" s="182">
        <v>56.73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203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85" t="s">
        <v>767</v>
      </c>
      <c r="D134" s="181"/>
      <c r="E134" s="182">
        <v>-8.4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203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 x14ac:dyDescent="0.2">
      <c r="A135" s="156"/>
      <c r="B135" s="157"/>
      <c r="C135" s="185" t="s">
        <v>768</v>
      </c>
      <c r="D135" s="181"/>
      <c r="E135" s="182">
        <v>7.47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203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">
      <c r="A136" s="156"/>
      <c r="B136" s="157"/>
      <c r="C136" s="185" t="s">
        <v>769</v>
      </c>
      <c r="D136" s="181"/>
      <c r="E136" s="182">
        <v>12.4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203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">
      <c r="A137" s="156"/>
      <c r="B137" s="157"/>
      <c r="C137" s="185" t="s">
        <v>770</v>
      </c>
      <c r="D137" s="181"/>
      <c r="E137" s="182">
        <v>-1.8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203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263"/>
      <c r="D138" s="264"/>
      <c r="E138" s="264"/>
      <c r="F138" s="264"/>
      <c r="G138" s="264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173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x14ac:dyDescent="0.2">
      <c r="A139" s="161" t="s">
        <v>161</v>
      </c>
      <c r="B139" s="162" t="s">
        <v>112</v>
      </c>
      <c r="C139" s="176" t="s">
        <v>113</v>
      </c>
      <c r="D139" s="163"/>
      <c r="E139" s="164"/>
      <c r="F139" s="165"/>
      <c r="G139" s="165">
        <f>SUMIF(AG140:AG146,"&lt;&gt;NOR",G140:G146)</f>
        <v>0</v>
      </c>
      <c r="H139" s="165"/>
      <c r="I139" s="165">
        <f>SUM(I140:I146)</f>
        <v>40479.61</v>
      </c>
      <c r="J139" s="165"/>
      <c r="K139" s="165">
        <f>SUM(K140:K146)</f>
        <v>527.88</v>
      </c>
      <c r="L139" s="165"/>
      <c r="M139" s="165">
        <f>SUM(M140:M146)</f>
        <v>0</v>
      </c>
      <c r="N139" s="164"/>
      <c r="O139" s="164">
        <f>SUM(O140:O146)</f>
        <v>0</v>
      </c>
      <c r="P139" s="164"/>
      <c r="Q139" s="164">
        <f>SUM(Q140:Q146)</f>
        <v>0</v>
      </c>
      <c r="R139" s="165"/>
      <c r="S139" s="165"/>
      <c r="T139" s="166"/>
      <c r="U139" s="160"/>
      <c r="V139" s="160">
        <f>SUM(V140:V146)</f>
        <v>1.2</v>
      </c>
      <c r="W139" s="160"/>
      <c r="X139" s="160"/>
      <c r="Y139" s="160"/>
      <c r="AG139" t="s">
        <v>162</v>
      </c>
    </row>
    <row r="140" spans="1:60" outlineLevel="1" x14ac:dyDescent="0.2">
      <c r="A140" s="168">
        <v>18</v>
      </c>
      <c r="B140" s="169" t="s">
        <v>771</v>
      </c>
      <c r="C140" s="177" t="s">
        <v>772</v>
      </c>
      <c r="D140" s="170" t="s">
        <v>773</v>
      </c>
      <c r="E140" s="171">
        <v>20.610800000000001</v>
      </c>
      <c r="F140" s="172"/>
      <c r="G140" s="173">
        <f>ROUND(E140*F140,2)</f>
        <v>0</v>
      </c>
      <c r="H140" s="172">
        <v>1964</v>
      </c>
      <c r="I140" s="173">
        <f>ROUND(E140*H140,2)</f>
        <v>40479.61</v>
      </c>
      <c r="J140" s="172">
        <v>0</v>
      </c>
      <c r="K140" s="173">
        <f>ROUND(E140*J140,2)</f>
        <v>0</v>
      </c>
      <c r="L140" s="173">
        <v>21</v>
      </c>
      <c r="M140" s="173">
        <f>G140*(1+L140/100)</f>
        <v>0</v>
      </c>
      <c r="N140" s="171">
        <v>0</v>
      </c>
      <c r="O140" s="171">
        <f>ROUND(E140*N140,2)</f>
        <v>0</v>
      </c>
      <c r="P140" s="171">
        <v>0</v>
      </c>
      <c r="Q140" s="171">
        <f>ROUND(E140*P140,2)</f>
        <v>0</v>
      </c>
      <c r="R140" s="173"/>
      <c r="S140" s="173" t="s">
        <v>185</v>
      </c>
      <c r="T140" s="174" t="s">
        <v>167</v>
      </c>
      <c r="U140" s="159">
        <v>0</v>
      </c>
      <c r="V140" s="159">
        <f>ROUND(E140*U140,2)</f>
        <v>0</v>
      </c>
      <c r="W140" s="159"/>
      <c r="X140" s="159" t="s">
        <v>255</v>
      </c>
      <c r="Y140" s="159" t="s">
        <v>169</v>
      </c>
      <c r="Z140" s="149"/>
      <c r="AA140" s="149"/>
      <c r="AB140" s="149"/>
      <c r="AC140" s="149"/>
      <c r="AD140" s="149"/>
      <c r="AE140" s="149"/>
      <c r="AF140" s="149"/>
      <c r="AG140" s="149" t="s">
        <v>256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185" t="s">
        <v>774</v>
      </c>
      <c r="D141" s="181"/>
      <c r="E141" s="182">
        <v>11.1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203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185" t="s">
        <v>775</v>
      </c>
      <c r="D142" s="181"/>
      <c r="E142" s="182">
        <v>9.51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203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263"/>
      <c r="D143" s="264"/>
      <c r="E143" s="264"/>
      <c r="F143" s="264"/>
      <c r="G143" s="264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173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8">
        <v>19</v>
      </c>
      <c r="B144" s="169" t="s">
        <v>318</v>
      </c>
      <c r="C144" s="177" t="s">
        <v>319</v>
      </c>
      <c r="D144" s="170" t="s">
        <v>238</v>
      </c>
      <c r="E144" s="171">
        <v>0.53</v>
      </c>
      <c r="F144" s="172"/>
      <c r="G144" s="173">
        <f>ROUND(E144*F144,2)</f>
        <v>0</v>
      </c>
      <c r="H144" s="172">
        <v>0</v>
      </c>
      <c r="I144" s="173">
        <f>ROUND(E144*H144,2)</f>
        <v>0</v>
      </c>
      <c r="J144" s="172">
        <v>996</v>
      </c>
      <c r="K144" s="173">
        <f>ROUND(E144*J144,2)</f>
        <v>527.88</v>
      </c>
      <c r="L144" s="173">
        <v>21</v>
      </c>
      <c r="M144" s="173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3" t="s">
        <v>314</v>
      </c>
      <c r="S144" s="173" t="s">
        <v>166</v>
      </c>
      <c r="T144" s="174" t="s">
        <v>166</v>
      </c>
      <c r="U144" s="159">
        <v>2.2549999999999999</v>
      </c>
      <c r="V144" s="159">
        <f>ROUND(E144*U144,2)</f>
        <v>1.2</v>
      </c>
      <c r="W144" s="159"/>
      <c r="X144" s="159" t="s">
        <v>200</v>
      </c>
      <c r="Y144" s="159" t="s">
        <v>169</v>
      </c>
      <c r="Z144" s="149"/>
      <c r="AA144" s="149"/>
      <c r="AB144" s="149"/>
      <c r="AC144" s="149"/>
      <c r="AD144" s="149"/>
      <c r="AE144" s="149"/>
      <c r="AF144" s="149"/>
      <c r="AG144" s="149" t="s">
        <v>275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74" t="s">
        <v>302</v>
      </c>
      <c r="D145" s="275"/>
      <c r="E145" s="275"/>
      <c r="F145" s="275"/>
      <c r="G145" s="275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209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63"/>
      <c r="D146" s="264"/>
      <c r="E146" s="264"/>
      <c r="F146" s="264"/>
      <c r="G146" s="264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173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x14ac:dyDescent="0.2">
      <c r="A147" s="161" t="s">
        <v>161</v>
      </c>
      <c r="B147" s="162" t="s">
        <v>116</v>
      </c>
      <c r="C147" s="176" t="s">
        <v>117</v>
      </c>
      <c r="D147" s="163"/>
      <c r="E147" s="164"/>
      <c r="F147" s="165"/>
      <c r="G147" s="165">
        <f>SUMIF(AG148:AG174,"&lt;&gt;NOR",G148:G174)</f>
        <v>0</v>
      </c>
      <c r="H147" s="165"/>
      <c r="I147" s="165">
        <f>SUM(I148:I174)</f>
        <v>40747.43</v>
      </c>
      <c r="J147" s="165"/>
      <c r="K147" s="165">
        <f>SUM(K148:K174)</f>
        <v>102864.72000000002</v>
      </c>
      <c r="L147" s="165"/>
      <c r="M147" s="165">
        <f>SUM(M148:M174)</f>
        <v>0</v>
      </c>
      <c r="N147" s="164"/>
      <c r="O147" s="164">
        <f>SUM(O148:O174)</f>
        <v>1.54</v>
      </c>
      <c r="P147" s="164"/>
      <c r="Q147" s="164">
        <f>SUM(Q148:Q174)</f>
        <v>1.1000000000000001</v>
      </c>
      <c r="R147" s="165"/>
      <c r="S147" s="165"/>
      <c r="T147" s="166"/>
      <c r="U147" s="160"/>
      <c r="V147" s="160">
        <f>SUM(V148:V174)</f>
        <v>157.80999999999997</v>
      </c>
      <c r="W147" s="160"/>
      <c r="X147" s="160"/>
      <c r="Y147" s="160"/>
      <c r="AG147" t="s">
        <v>162</v>
      </c>
    </row>
    <row r="148" spans="1:60" outlineLevel="1" x14ac:dyDescent="0.2">
      <c r="A148" s="168">
        <v>20</v>
      </c>
      <c r="B148" s="169" t="s">
        <v>776</v>
      </c>
      <c r="C148" s="177" t="s">
        <v>777</v>
      </c>
      <c r="D148" s="170" t="s">
        <v>489</v>
      </c>
      <c r="E148" s="171">
        <v>2.7755200000000002</v>
      </c>
      <c r="F148" s="172"/>
      <c r="G148" s="173">
        <f>ROUND(E148*F148,2)</f>
        <v>0</v>
      </c>
      <c r="H148" s="172">
        <v>0</v>
      </c>
      <c r="I148" s="173">
        <f>ROUND(E148*H148,2)</f>
        <v>0</v>
      </c>
      <c r="J148" s="172">
        <v>2565</v>
      </c>
      <c r="K148" s="173">
        <f>ROUND(E148*J148,2)</f>
        <v>7119.21</v>
      </c>
      <c r="L148" s="173">
        <v>21</v>
      </c>
      <c r="M148" s="173">
        <f>G148*(1+L148/100)</f>
        <v>0</v>
      </c>
      <c r="N148" s="171">
        <v>0</v>
      </c>
      <c r="O148" s="171">
        <f>ROUND(E148*N148,2)</f>
        <v>0</v>
      </c>
      <c r="P148" s="171">
        <v>0</v>
      </c>
      <c r="Q148" s="171">
        <f>ROUND(E148*P148,2)</f>
        <v>0</v>
      </c>
      <c r="R148" s="173" t="s">
        <v>279</v>
      </c>
      <c r="S148" s="173" t="s">
        <v>166</v>
      </c>
      <c r="T148" s="174" t="s">
        <v>166</v>
      </c>
      <c r="U148" s="159">
        <v>0</v>
      </c>
      <c r="V148" s="159">
        <f>ROUND(E148*U148,2)</f>
        <v>0</v>
      </c>
      <c r="W148" s="159"/>
      <c r="X148" s="159" t="s">
        <v>200</v>
      </c>
      <c r="Y148" s="159" t="s">
        <v>169</v>
      </c>
      <c r="Z148" s="149"/>
      <c r="AA148" s="149"/>
      <c r="AB148" s="149"/>
      <c r="AC148" s="149"/>
      <c r="AD148" s="149"/>
      <c r="AE148" s="149"/>
      <c r="AF148" s="149"/>
      <c r="AG148" s="149" t="s">
        <v>201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185" t="s">
        <v>778</v>
      </c>
      <c r="D149" s="181"/>
      <c r="E149" s="182">
        <v>2.7755200000000002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203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263"/>
      <c r="D150" s="264"/>
      <c r="E150" s="264"/>
      <c r="F150" s="264"/>
      <c r="G150" s="264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173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68">
        <v>21</v>
      </c>
      <c r="B151" s="169" t="s">
        <v>779</v>
      </c>
      <c r="C151" s="177" t="s">
        <v>780</v>
      </c>
      <c r="D151" s="170" t="s">
        <v>198</v>
      </c>
      <c r="E151" s="171">
        <v>78.849999999999994</v>
      </c>
      <c r="F151" s="172"/>
      <c r="G151" s="173">
        <f>ROUND(E151*F151,2)</f>
        <v>0</v>
      </c>
      <c r="H151" s="172">
        <v>0</v>
      </c>
      <c r="I151" s="173">
        <f>ROUND(E151*H151,2)</f>
        <v>0</v>
      </c>
      <c r="J151" s="172">
        <v>132.5</v>
      </c>
      <c r="K151" s="173">
        <f>ROUND(E151*J151,2)</f>
        <v>10447.629999999999</v>
      </c>
      <c r="L151" s="173">
        <v>21</v>
      </c>
      <c r="M151" s="173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3" t="s">
        <v>279</v>
      </c>
      <c r="S151" s="173" t="s">
        <v>166</v>
      </c>
      <c r="T151" s="174" t="s">
        <v>166</v>
      </c>
      <c r="U151" s="159">
        <v>0.22600000000000001</v>
      </c>
      <c r="V151" s="159">
        <f>ROUND(E151*U151,2)</f>
        <v>17.82</v>
      </c>
      <c r="W151" s="159"/>
      <c r="X151" s="159" t="s">
        <v>200</v>
      </c>
      <c r="Y151" s="159" t="s">
        <v>169</v>
      </c>
      <c r="Z151" s="149"/>
      <c r="AA151" s="149"/>
      <c r="AB151" s="149"/>
      <c r="AC151" s="149"/>
      <c r="AD151" s="149"/>
      <c r="AE151" s="149"/>
      <c r="AF151" s="149"/>
      <c r="AG151" s="149" t="s">
        <v>201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2" x14ac:dyDescent="0.2">
      <c r="A152" s="156"/>
      <c r="B152" s="157"/>
      <c r="C152" s="185" t="s">
        <v>781</v>
      </c>
      <c r="D152" s="181"/>
      <c r="E152" s="182">
        <v>78.849999999999994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203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263"/>
      <c r="D153" s="264"/>
      <c r="E153" s="264"/>
      <c r="F153" s="264"/>
      <c r="G153" s="264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173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68">
        <v>22</v>
      </c>
      <c r="B154" s="169" t="s">
        <v>782</v>
      </c>
      <c r="C154" s="177" t="s">
        <v>783</v>
      </c>
      <c r="D154" s="170" t="s">
        <v>198</v>
      </c>
      <c r="E154" s="171">
        <v>78.849999999999994</v>
      </c>
      <c r="F154" s="172"/>
      <c r="G154" s="173">
        <f>ROUND(E154*F154,2)</f>
        <v>0</v>
      </c>
      <c r="H154" s="172">
        <v>0</v>
      </c>
      <c r="I154" s="173">
        <f>ROUND(E154*H154,2)</f>
        <v>0</v>
      </c>
      <c r="J154" s="172">
        <v>52.8</v>
      </c>
      <c r="K154" s="173">
        <f>ROUND(E154*J154,2)</f>
        <v>4163.28</v>
      </c>
      <c r="L154" s="173">
        <v>21</v>
      </c>
      <c r="M154" s="173">
        <f>G154*(1+L154/100)</f>
        <v>0</v>
      </c>
      <c r="N154" s="171">
        <v>0</v>
      </c>
      <c r="O154" s="171">
        <f>ROUND(E154*N154,2)</f>
        <v>0</v>
      </c>
      <c r="P154" s="171">
        <v>1.4E-2</v>
      </c>
      <c r="Q154" s="171">
        <f>ROUND(E154*P154,2)</f>
        <v>1.1000000000000001</v>
      </c>
      <c r="R154" s="173" t="s">
        <v>279</v>
      </c>
      <c r="S154" s="173" t="s">
        <v>166</v>
      </c>
      <c r="T154" s="174" t="s">
        <v>166</v>
      </c>
      <c r="U154" s="159">
        <v>0.1</v>
      </c>
      <c r="V154" s="159">
        <f>ROUND(E154*U154,2)</f>
        <v>7.89</v>
      </c>
      <c r="W154" s="159"/>
      <c r="X154" s="159" t="s">
        <v>200</v>
      </c>
      <c r="Y154" s="159" t="s">
        <v>169</v>
      </c>
      <c r="Z154" s="149"/>
      <c r="AA154" s="149"/>
      <c r="AB154" s="149"/>
      <c r="AC154" s="149"/>
      <c r="AD154" s="149"/>
      <c r="AE154" s="149"/>
      <c r="AF154" s="149"/>
      <c r="AG154" s="149" t="s">
        <v>201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185" t="s">
        <v>781</v>
      </c>
      <c r="D155" s="181"/>
      <c r="E155" s="182">
        <v>78.849999999999994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203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263"/>
      <c r="D156" s="264"/>
      <c r="E156" s="264"/>
      <c r="F156" s="264"/>
      <c r="G156" s="264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173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68">
        <v>23</v>
      </c>
      <c r="B157" s="169" t="s">
        <v>784</v>
      </c>
      <c r="C157" s="177" t="s">
        <v>785</v>
      </c>
      <c r="D157" s="170" t="s">
        <v>198</v>
      </c>
      <c r="E157" s="171">
        <v>249.85</v>
      </c>
      <c r="F157" s="172"/>
      <c r="G157" s="173">
        <f>ROUND(E157*F157,2)</f>
        <v>0</v>
      </c>
      <c r="H157" s="172">
        <v>20.91</v>
      </c>
      <c r="I157" s="173">
        <f>ROUND(E157*H157,2)</f>
        <v>5224.3599999999997</v>
      </c>
      <c r="J157" s="172">
        <v>223.09</v>
      </c>
      <c r="K157" s="173">
        <f>ROUND(E157*J157,2)</f>
        <v>55739.040000000001</v>
      </c>
      <c r="L157" s="173">
        <v>21</v>
      </c>
      <c r="M157" s="173">
        <f>G157*(1+L157/100)</f>
        <v>0</v>
      </c>
      <c r="N157" s="171">
        <v>1.0000000000000001E-5</v>
      </c>
      <c r="O157" s="171">
        <f>ROUND(E157*N157,2)</f>
        <v>0</v>
      </c>
      <c r="P157" s="171">
        <v>0</v>
      </c>
      <c r="Q157" s="171">
        <f>ROUND(E157*P157,2)</f>
        <v>0</v>
      </c>
      <c r="R157" s="173" t="s">
        <v>322</v>
      </c>
      <c r="S157" s="173" t="s">
        <v>166</v>
      </c>
      <c r="T157" s="174" t="s">
        <v>166</v>
      </c>
      <c r="U157" s="159">
        <v>0.34</v>
      </c>
      <c r="V157" s="159">
        <f>ROUND(E157*U157,2)</f>
        <v>84.95</v>
      </c>
      <c r="W157" s="159"/>
      <c r="X157" s="159" t="s">
        <v>200</v>
      </c>
      <c r="Y157" s="159" t="s">
        <v>169</v>
      </c>
      <c r="Z157" s="149"/>
      <c r="AA157" s="149"/>
      <c r="AB157" s="149"/>
      <c r="AC157" s="149"/>
      <c r="AD157" s="149"/>
      <c r="AE157" s="149"/>
      <c r="AF157" s="149"/>
      <c r="AG157" s="149" t="s">
        <v>201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">
      <c r="A158" s="156"/>
      <c r="B158" s="157"/>
      <c r="C158" s="185" t="s">
        <v>786</v>
      </c>
      <c r="D158" s="181"/>
      <c r="E158" s="182">
        <v>78.849999999999994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203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2" x14ac:dyDescent="0.2">
      <c r="A159" s="156"/>
      <c r="B159" s="157"/>
      <c r="C159" s="280" t="s">
        <v>854</v>
      </c>
      <c r="D159" s="281"/>
      <c r="E159" s="282">
        <v>171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263"/>
      <c r="D160" s="264"/>
      <c r="E160" s="264"/>
      <c r="F160" s="264"/>
      <c r="G160" s="264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173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68">
        <v>24</v>
      </c>
      <c r="B161" s="169" t="s">
        <v>787</v>
      </c>
      <c r="C161" s="177" t="s">
        <v>788</v>
      </c>
      <c r="D161" s="170" t="s">
        <v>198</v>
      </c>
      <c r="E161" s="171">
        <v>249.85</v>
      </c>
      <c r="F161" s="172"/>
      <c r="G161" s="173">
        <f>ROUND(E161*F161,2)</f>
        <v>0</v>
      </c>
      <c r="H161" s="172">
        <v>0</v>
      </c>
      <c r="I161" s="173">
        <f>ROUND(E161*H161,2)</f>
        <v>0</v>
      </c>
      <c r="J161" s="172">
        <v>7.8</v>
      </c>
      <c r="K161" s="173">
        <f>ROUND(E161*J161,2)</f>
        <v>1948.83</v>
      </c>
      <c r="L161" s="173">
        <v>21</v>
      </c>
      <c r="M161" s="173">
        <f>G161*(1+L161/100)</f>
        <v>0</v>
      </c>
      <c r="N161" s="171">
        <v>0</v>
      </c>
      <c r="O161" s="171">
        <f>ROUND(E161*N161,2)</f>
        <v>0</v>
      </c>
      <c r="P161" s="171">
        <v>0</v>
      </c>
      <c r="Q161" s="171">
        <f>ROUND(E161*P161,2)</f>
        <v>0</v>
      </c>
      <c r="R161" s="173" t="s">
        <v>789</v>
      </c>
      <c r="S161" s="173" t="s">
        <v>166</v>
      </c>
      <c r="T161" s="174" t="s">
        <v>166</v>
      </c>
      <c r="U161" s="159">
        <v>1.6E-2</v>
      </c>
      <c r="V161" s="159">
        <f>ROUND(E161*U161,2)</f>
        <v>4</v>
      </c>
      <c r="W161" s="159"/>
      <c r="X161" s="159" t="s">
        <v>200</v>
      </c>
      <c r="Y161" s="159" t="s">
        <v>169</v>
      </c>
      <c r="Z161" s="149"/>
      <c r="AA161" s="149"/>
      <c r="AB161" s="149"/>
      <c r="AC161" s="149"/>
      <c r="AD161" s="149"/>
      <c r="AE161" s="149"/>
      <c r="AF161" s="149"/>
      <c r="AG161" s="149" t="s">
        <v>201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85" t="s">
        <v>790</v>
      </c>
      <c r="D162" s="181"/>
      <c r="E162" s="182">
        <v>78.849999999999994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203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280" t="s">
        <v>854</v>
      </c>
      <c r="D163" s="281"/>
      <c r="E163" s="282">
        <v>171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2" x14ac:dyDescent="0.2">
      <c r="A164" s="156"/>
      <c r="B164" s="157"/>
      <c r="C164" s="263"/>
      <c r="D164" s="264"/>
      <c r="E164" s="264"/>
      <c r="F164" s="264"/>
      <c r="G164" s="264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173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68">
        <v>25</v>
      </c>
      <c r="B165" s="169" t="s">
        <v>791</v>
      </c>
      <c r="C165" s="177" t="s">
        <v>792</v>
      </c>
      <c r="D165" s="170" t="s">
        <v>198</v>
      </c>
      <c r="E165" s="171">
        <v>249.85</v>
      </c>
      <c r="F165" s="172"/>
      <c r="G165" s="173">
        <f>ROUND(E165*F165,2)</f>
        <v>0</v>
      </c>
      <c r="H165" s="172">
        <v>5.54</v>
      </c>
      <c r="I165" s="173">
        <f>ROUND(E165*H165,2)</f>
        <v>1384.17</v>
      </c>
      <c r="J165" s="172">
        <v>87.16</v>
      </c>
      <c r="K165" s="173">
        <f>ROUND(E165*J165,2)</f>
        <v>21776.93</v>
      </c>
      <c r="L165" s="173">
        <v>21</v>
      </c>
      <c r="M165" s="173">
        <f>G165*(1+L165/100)</f>
        <v>0</v>
      </c>
      <c r="N165" s="171">
        <v>6.0000000000000002E-5</v>
      </c>
      <c r="O165" s="171">
        <f>ROUND(E165*N165,2)</f>
        <v>0.01</v>
      </c>
      <c r="P165" s="171">
        <v>0</v>
      </c>
      <c r="Q165" s="171">
        <f>ROUND(E165*P165,2)</f>
        <v>0</v>
      </c>
      <c r="R165" s="173" t="s">
        <v>376</v>
      </c>
      <c r="S165" s="173" t="s">
        <v>166</v>
      </c>
      <c r="T165" s="174" t="s">
        <v>166</v>
      </c>
      <c r="U165" s="159">
        <v>0.16</v>
      </c>
      <c r="V165" s="159">
        <f>ROUND(E165*U165,2)</f>
        <v>39.979999999999997</v>
      </c>
      <c r="W165" s="159"/>
      <c r="X165" s="159" t="s">
        <v>200</v>
      </c>
      <c r="Y165" s="159" t="s">
        <v>169</v>
      </c>
      <c r="Z165" s="149"/>
      <c r="AA165" s="149"/>
      <c r="AB165" s="149"/>
      <c r="AC165" s="149"/>
      <c r="AD165" s="149"/>
      <c r="AE165" s="149"/>
      <c r="AF165" s="149"/>
      <c r="AG165" s="149" t="s">
        <v>201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 x14ac:dyDescent="0.2">
      <c r="A166" s="156"/>
      <c r="B166" s="157"/>
      <c r="C166" s="185" t="s">
        <v>674</v>
      </c>
      <c r="D166" s="181"/>
      <c r="E166" s="182">
        <v>78.849999999999994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203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2" x14ac:dyDescent="0.2">
      <c r="A167" s="156"/>
      <c r="B167" s="157"/>
      <c r="C167" s="280" t="s">
        <v>854</v>
      </c>
      <c r="D167" s="281"/>
      <c r="E167" s="282">
        <v>171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">
      <c r="A168" s="156"/>
      <c r="B168" s="157"/>
      <c r="C168" s="263"/>
      <c r="D168" s="264"/>
      <c r="E168" s="264"/>
      <c r="F168" s="264"/>
      <c r="G168" s="264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173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68">
        <v>26</v>
      </c>
      <c r="B169" s="169" t="s">
        <v>793</v>
      </c>
      <c r="C169" s="177" t="s">
        <v>794</v>
      </c>
      <c r="D169" s="170" t="s">
        <v>489</v>
      </c>
      <c r="E169" s="171">
        <v>2.7755200000000002</v>
      </c>
      <c r="F169" s="172"/>
      <c r="G169" s="173">
        <f>ROUND(E169*F169,2)</f>
        <v>0</v>
      </c>
      <c r="H169" s="172">
        <v>12300</v>
      </c>
      <c r="I169" s="173">
        <f>ROUND(E169*H169,2)</f>
        <v>34138.9</v>
      </c>
      <c r="J169" s="172">
        <v>0</v>
      </c>
      <c r="K169" s="173">
        <f>ROUND(E169*J169,2)</f>
        <v>0</v>
      </c>
      <c r="L169" s="173">
        <v>21</v>
      </c>
      <c r="M169" s="173">
        <f>G169*(1+L169/100)</f>
        <v>0</v>
      </c>
      <c r="N169" s="171">
        <v>0.55000000000000004</v>
      </c>
      <c r="O169" s="171">
        <f>ROUND(E169*N169,2)</f>
        <v>1.53</v>
      </c>
      <c r="P169" s="171">
        <v>0</v>
      </c>
      <c r="Q169" s="171">
        <f>ROUND(E169*P169,2)</f>
        <v>0</v>
      </c>
      <c r="R169" s="173"/>
      <c r="S169" s="173" t="s">
        <v>185</v>
      </c>
      <c r="T169" s="174" t="s">
        <v>167</v>
      </c>
      <c r="U169" s="159">
        <v>0</v>
      </c>
      <c r="V169" s="159">
        <f>ROUND(E169*U169,2)</f>
        <v>0</v>
      </c>
      <c r="W169" s="159"/>
      <c r="X169" s="159" t="s">
        <v>255</v>
      </c>
      <c r="Y169" s="159" t="s">
        <v>169</v>
      </c>
      <c r="Z169" s="149"/>
      <c r="AA169" s="149"/>
      <c r="AB169" s="149"/>
      <c r="AC169" s="149"/>
      <c r="AD169" s="149"/>
      <c r="AE169" s="149"/>
      <c r="AF169" s="149"/>
      <c r="AG169" s="149" t="s">
        <v>256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85" t="s">
        <v>795</v>
      </c>
      <c r="D170" s="181"/>
      <c r="E170" s="182">
        <v>2.7755200000000002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203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263"/>
      <c r="D171" s="264"/>
      <c r="E171" s="264"/>
      <c r="F171" s="264"/>
      <c r="G171" s="264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173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68">
        <v>27</v>
      </c>
      <c r="B172" s="169" t="s">
        <v>796</v>
      </c>
      <c r="C172" s="177" t="s">
        <v>797</v>
      </c>
      <c r="D172" s="170" t="s">
        <v>238</v>
      </c>
      <c r="E172" s="171">
        <v>1.32</v>
      </c>
      <c r="F172" s="172"/>
      <c r="G172" s="173">
        <f>ROUND(E172*F172,2)</f>
        <v>0</v>
      </c>
      <c r="H172" s="172">
        <v>0</v>
      </c>
      <c r="I172" s="173">
        <f>ROUND(E172*H172,2)</f>
        <v>0</v>
      </c>
      <c r="J172" s="172">
        <v>1265</v>
      </c>
      <c r="K172" s="173">
        <f>ROUND(E172*J172,2)</f>
        <v>1669.8</v>
      </c>
      <c r="L172" s="173">
        <v>21</v>
      </c>
      <c r="M172" s="173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3" t="s">
        <v>322</v>
      </c>
      <c r="S172" s="173" t="s">
        <v>166</v>
      </c>
      <c r="T172" s="174" t="s">
        <v>166</v>
      </c>
      <c r="U172" s="159">
        <v>2.4009999999999998</v>
      </c>
      <c r="V172" s="159">
        <f>ROUND(E172*U172,2)</f>
        <v>3.17</v>
      </c>
      <c r="W172" s="159"/>
      <c r="X172" s="159" t="s">
        <v>200</v>
      </c>
      <c r="Y172" s="159" t="s">
        <v>169</v>
      </c>
      <c r="Z172" s="149"/>
      <c r="AA172" s="149"/>
      <c r="AB172" s="149"/>
      <c r="AC172" s="149"/>
      <c r="AD172" s="149"/>
      <c r="AE172" s="149"/>
      <c r="AF172" s="149"/>
      <c r="AG172" s="149" t="s">
        <v>275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274" t="s">
        <v>302</v>
      </c>
      <c r="D173" s="275"/>
      <c r="E173" s="275"/>
      <c r="F173" s="275"/>
      <c r="G173" s="275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209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">
      <c r="A174" s="156"/>
      <c r="B174" s="157"/>
      <c r="C174" s="263"/>
      <c r="D174" s="264"/>
      <c r="E174" s="264"/>
      <c r="F174" s="264"/>
      <c r="G174" s="264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173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x14ac:dyDescent="0.2">
      <c r="A175" s="161" t="s">
        <v>161</v>
      </c>
      <c r="B175" s="162" t="s">
        <v>118</v>
      </c>
      <c r="C175" s="176" t="s">
        <v>119</v>
      </c>
      <c r="D175" s="163"/>
      <c r="E175" s="164"/>
      <c r="F175" s="165"/>
      <c r="G175" s="165">
        <f>SUMIF(AG176:AG199,"&lt;&gt;NOR",G176:G199)</f>
        <v>0</v>
      </c>
      <c r="H175" s="165"/>
      <c r="I175" s="165">
        <f>SUM(I176:I199)</f>
        <v>6845.1</v>
      </c>
      <c r="J175" s="165"/>
      <c r="K175" s="165">
        <f>SUM(K176:K199)</f>
        <v>3553.6</v>
      </c>
      <c r="L175" s="165"/>
      <c r="M175" s="165">
        <f>SUM(M176:M199)</f>
        <v>0</v>
      </c>
      <c r="N175" s="164"/>
      <c r="O175" s="164">
        <f>SUM(O176:O199)</f>
        <v>0.02</v>
      </c>
      <c r="P175" s="164"/>
      <c r="Q175" s="164">
        <f>SUM(Q176:Q199)</f>
        <v>0</v>
      </c>
      <c r="R175" s="165"/>
      <c r="S175" s="165"/>
      <c r="T175" s="166"/>
      <c r="U175" s="160"/>
      <c r="V175" s="160">
        <f>SUM(V176:V199)</f>
        <v>6.71</v>
      </c>
      <c r="W175" s="160"/>
      <c r="X175" s="160"/>
      <c r="Y175" s="160"/>
      <c r="AG175" t="s">
        <v>162</v>
      </c>
    </row>
    <row r="176" spans="1:60" ht="22.5" outlineLevel="1" x14ac:dyDescent="0.2">
      <c r="A176" s="168">
        <v>28</v>
      </c>
      <c r="B176" s="169" t="s">
        <v>798</v>
      </c>
      <c r="C176" s="177" t="s">
        <v>799</v>
      </c>
      <c r="D176" s="170" t="s">
        <v>330</v>
      </c>
      <c r="E176" s="171">
        <v>6</v>
      </c>
      <c r="F176" s="172"/>
      <c r="G176" s="173">
        <f>ROUND(E176*F176,2)</f>
        <v>0</v>
      </c>
      <c r="H176" s="172">
        <v>0</v>
      </c>
      <c r="I176" s="173">
        <f>ROUND(E176*H176,2)</f>
        <v>0</v>
      </c>
      <c r="J176" s="172">
        <v>45.2</v>
      </c>
      <c r="K176" s="173">
        <f>ROUND(E176*J176,2)</f>
        <v>271.2</v>
      </c>
      <c r="L176" s="173">
        <v>21</v>
      </c>
      <c r="M176" s="173">
        <f>G176*(1+L176/100)</f>
        <v>0</v>
      </c>
      <c r="N176" s="171">
        <v>0</v>
      </c>
      <c r="O176" s="171">
        <f>ROUND(E176*N176,2)</f>
        <v>0</v>
      </c>
      <c r="P176" s="171">
        <v>5.0000000000000001E-4</v>
      </c>
      <c r="Q176" s="171">
        <f>ROUND(E176*P176,2)</f>
        <v>0</v>
      </c>
      <c r="R176" s="173" t="s">
        <v>322</v>
      </c>
      <c r="S176" s="173" t="s">
        <v>166</v>
      </c>
      <c r="T176" s="174" t="s">
        <v>166</v>
      </c>
      <c r="U176" s="159">
        <v>0.105</v>
      </c>
      <c r="V176" s="159">
        <f>ROUND(E176*U176,2)</f>
        <v>0.63</v>
      </c>
      <c r="W176" s="159"/>
      <c r="X176" s="159" t="s">
        <v>200</v>
      </c>
      <c r="Y176" s="159" t="s">
        <v>169</v>
      </c>
      <c r="Z176" s="149"/>
      <c r="AA176" s="149"/>
      <c r="AB176" s="149"/>
      <c r="AC176" s="149"/>
      <c r="AD176" s="149"/>
      <c r="AE176" s="149"/>
      <c r="AF176" s="149"/>
      <c r="AG176" s="149" t="s">
        <v>201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185" t="s">
        <v>800</v>
      </c>
      <c r="D177" s="181"/>
      <c r="E177" s="182">
        <v>6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203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263"/>
      <c r="D178" s="264"/>
      <c r="E178" s="264"/>
      <c r="F178" s="264"/>
      <c r="G178" s="264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173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68">
        <v>29</v>
      </c>
      <c r="B179" s="169" t="s">
        <v>801</v>
      </c>
      <c r="C179" s="177" t="s">
        <v>802</v>
      </c>
      <c r="D179" s="170" t="s">
        <v>330</v>
      </c>
      <c r="E179" s="171">
        <v>6</v>
      </c>
      <c r="F179" s="172"/>
      <c r="G179" s="173">
        <f>ROUND(E179*F179,2)</f>
        <v>0</v>
      </c>
      <c r="H179" s="172">
        <v>0</v>
      </c>
      <c r="I179" s="173">
        <f>ROUND(E179*H179,2)</f>
        <v>0</v>
      </c>
      <c r="J179" s="172">
        <v>17.2</v>
      </c>
      <c r="K179" s="173">
        <f>ROUND(E179*J179,2)</f>
        <v>103.2</v>
      </c>
      <c r="L179" s="173">
        <v>21</v>
      </c>
      <c r="M179" s="173">
        <f>G179*(1+L179/100)</f>
        <v>0</v>
      </c>
      <c r="N179" s="171">
        <v>0</v>
      </c>
      <c r="O179" s="171">
        <f>ROUND(E179*N179,2)</f>
        <v>0</v>
      </c>
      <c r="P179" s="171">
        <v>2.9999999999999997E-4</v>
      </c>
      <c r="Q179" s="171">
        <f>ROUND(E179*P179,2)</f>
        <v>0</v>
      </c>
      <c r="R179" s="173" t="s">
        <v>322</v>
      </c>
      <c r="S179" s="173" t="s">
        <v>166</v>
      </c>
      <c r="T179" s="174" t="s">
        <v>166</v>
      </c>
      <c r="U179" s="159">
        <v>0.04</v>
      </c>
      <c r="V179" s="159">
        <f>ROUND(E179*U179,2)</f>
        <v>0.24</v>
      </c>
      <c r="W179" s="159"/>
      <c r="X179" s="159" t="s">
        <v>200</v>
      </c>
      <c r="Y179" s="159" t="s">
        <v>169</v>
      </c>
      <c r="Z179" s="149"/>
      <c r="AA179" s="149"/>
      <c r="AB179" s="149"/>
      <c r="AC179" s="149"/>
      <c r="AD179" s="149"/>
      <c r="AE179" s="149"/>
      <c r="AF179" s="149"/>
      <c r="AG179" s="149" t="s">
        <v>201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185" t="s">
        <v>800</v>
      </c>
      <c r="D180" s="181"/>
      <c r="E180" s="182">
        <v>6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203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263"/>
      <c r="D181" s="264"/>
      <c r="E181" s="264"/>
      <c r="F181" s="264"/>
      <c r="G181" s="264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173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68">
        <v>30</v>
      </c>
      <c r="B182" s="169" t="s">
        <v>803</v>
      </c>
      <c r="C182" s="177" t="s">
        <v>804</v>
      </c>
      <c r="D182" s="170" t="s">
        <v>330</v>
      </c>
      <c r="E182" s="171">
        <v>6</v>
      </c>
      <c r="F182" s="172"/>
      <c r="G182" s="173">
        <f>ROUND(E182*F182,2)</f>
        <v>0</v>
      </c>
      <c r="H182" s="172">
        <v>159.74</v>
      </c>
      <c r="I182" s="173">
        <f>ROUND(E182*H182,2)</f>
        <v>958.44</v>
      </c>
      <c r="J182" s="172">
        <v>70.760000000000005</v>
      </c>
      <c r="K182" s="173">
        <f>ROUND(E182*J182,2)</f>
        <v>424.56</v>
      </c>
      <c r="L182" s="173">
        <v>21</v>
      </c>
      <c r="M182" s="173">
        <f>G182*(1+L182/100)</f>
        <v>0</v>
      </c>
      <c r="N182" s="171">
        <v>7.3999999999999999E-4</v>
      </c>
      <c r="O182" s="171">
        <f>ROUND(E182*N182,2)</f>
        <v>0</v>
      </c>
      <c r="P182" s="171">
        <v>0</v>
      </c>
      <c r="Q182" s="171">
        <f>ROUND(E182*P182,2)</f>
        <v>0</v>
      </c>
      <c r="R182" s="173" t="s">
        <v>322</v>
      </c>
      <c r="S182" s="173" t="s">
        <v>166</v>
      </c>
      <c r="T182" s="174" t="s">
        <v>166</v>
      </c>
      <c r="U182" s="159">
        <v>0.13</v>
      </c>
      <c r="V182" s="159">
        <f>ROUND(E182*U182,2)</f>
        <v>0.78</v>
      </c>
      <c r="W182" s="159"/>
      <c r="X182" s="159" t="s">
        <v>200</v>
      </c>
      <c r="Y182" s="159" t="s">
        <v>169</v>
      </c>
      <c r="Z182" s="149"/>
      <c r="AA182" s="149"/>
      <c r="AB182" s="149"/>
      <c r="AC182" s="149"/>
      <c r="AD182" s="149"/>
      <c r="AE182" s="149"/>
      <c r="AF182" s="149"/>
      <c r="AG182" s="149" t="s">
        <v>201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2" x14ac:dyDescent="0.2">
      <c r="A183" s="156"/>
      <c r="B183" s="157"/>
      <c r="C183" s="185" t="s">
        <v>805</v>
      </c>
      <c r="D183" s="181"/>
      <c r="E183" s="182">
        <v>6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203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263"/>
      <c r="D184" s="264"/>
      <c r="E184" s="264"/>
      <c r="F184" s="264"/>
      <c r="G184" s="264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173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8">
        <v>31</v>
      </c>
      <c r="B185" s="169" t="s">
        <v>806</v>
      </c>
      <c r="C185" s="177" t="s">
        <v>807</v>
      </c>
      <c r="D185" s="170" t="s">
        <v>330</v>
      </c>
      <c r="E185" s="171">
        <v>6</v>
      </c>
      <c r="F185" s="172"/>
      <c r="G185" s="173">
        <f>ROUND(E185*F185,2)</f>
        <v>0</v>
      </c>
      <c r="H185" s="172">
        <v>32.549999999999997</v>
      </c>
      <c r="I185" s="173">
        <f>ROUND(E185*H185,2)</f>
        <v>195.3</v>
      </c>
      <c r="J185" s="172">
        <v>212.45</v>
      </c>
      <c r="K185" s="173">
        <f>ROUND(E185*J185,2)</f>
        <v>1274.7</v>
      </c>
      <c r="L185" s="173">
        <v>21</v>
      </c>
      <c r="M185" s="173">
        <f>G185*(1+L185/100)</f>
        <v>0</v>
      </c>
      <c r="N185" s="171">
        <v>9.0000000000000006E-5</v>
      </c>
      <c r="O185" s="171">
        <f>ROUND(E185*N185,2)</f>
        <v>0</v>
      </c>
      <c r="P185" s="171">
        <v>0</v>
      </c>
      <c r="Q185" s="171">
        <f>ROUND(E185*P185,2)</f>
        <v>0</v>
      </c>
      <c r="R185" s="173" t="s">
        <v>322</v>
      </c>
      <c r="S185" s="173" t="s">
        <v>166</v>
      </c>
      <c r="T185" s="174" t="s">
        <v>166</v>
      </c>
      <c r="U185" s="159">
        <v>0.39</v>
      </c>
      <c r="V185" s="159">
        <f>ROUND(E185*U185,2)</f>
        <v>2.34</v>
      </c>
      <c r="W185" s="159"/>
      <c r="X185" s="159" t="s">
        <v>200</v>
      </c>
      <c r="Y185" s="159" t="s">
        <v>169</v>
      </c>
      <c r="Z185" s="149"/>
      <c r="AA185" s="149"/>
      <c r="AB185" s="149"/>
      <c r="AC185" s="149"/>
      <c r="AD185" s="149"/>
      <c r="AE185" s="149"/>
      <c r="AF185" s="149"/>
      <c r="AG185" s="149" t="s">
        <v>201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185" t="s">
        <v>808</v>
      </c>
      <c r="D186" s="181"/>
      <c r="E186" s="182">
        <v>6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203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263"/>
      <c r="D187" s="264"/>
      <c r="E187" s="264"/>
      <c r="F187" s="264"/>
      <c r="G187" s="264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173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68">
        <v>32</v>
      </c>
      <c r="B188" s="169" t="s">
        <v>809</v>
      </c>
      <c r="C188" s="177" t="s">
        <v>810</v>
      </c>
      <c r="D188" s="170" t="s">
        <v>330</v>
      </c>
      <c r="E188" s="171">
        <v>6</v>
      </c>
      <c r="F188" s="172"/>
      <c r="G188" s="173">
        <f>ROUND(E188*F188,2)</f>
        <v>0</v>
      </c>
      <c r="H188" s="172">
        <v>18.079999999999998</v>
      </c>
      <c r="I188" s="173">
        <f>ROUND(E188*H188,2)</f>
        <v>108.48</v>
      </c>
      <c r="J188" s="172">
        <v>244.42</v>
      </c>
      <c r="K188" s="173">
        <f>ROUND(E188*J188,2)</f>
        <v>1466.52</v>
      </c>
      <c r="L188" s="173">
        <v>21</v>
      </c>
      <c r="M188" s="173">
        <f>G188*(1+L188/100)</f>
        <v>0</v>
      </c>
      <c r="N188" s="171">
        <v>5.0000000000000002E-5</v>
      </c>
      <c r="O188" s="171">
        <f>ROUND(E188*N188,2)</f>
        <v>0</v>
      </c>
      <c r="P188" s="171">
        <v>0</v>
      </c>
      <c r="Q188" s="171">
        <f>ROUND(E188*P188,2)</f>
        <v>0</v>
      </c>
      <c r="R188" s="173" t="s">
        <v>322</v>
      </c>
      <c r="S188" s="173" t="s">
        <v>166</v>
      </c>
      <c r="T188" s="174" t="s">
        <v>166</v>
      </c>
      <c r="U188" s="159">
        <v>0.44850000000000001</v>
      </c>
      <c r="V188" s="159">
        <f>ROUND(E188*U188,2)</f>
        <v>2.69</v>
      </c>
      <c r="W188" s="159"/>
      <c r="X188" s="159" t="s">
        <v>200</v>
      </c>
      <c r="Y188" s="159" t="s">
        <v>169</v>
      </c>
      <c r="Z188" s="149"/>
      <c r="AA188" s="149"/>
      <c r="AB188" s="149"/>
      <c r="AC188" s="149"/>
      <c r="AD188" s="149"/>
      <c r="AE188" s="149"/>
      <c r="AF188" s="149"/>
      <c r="AG188" s="149" t="s">
        <v>201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185" t="s">
        <v>808</v>
      </c>
      <c r="D189" s="181"/>
      <c r="E189" s="182">
        <v>6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203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2" x14ac:dyDescent="0.2">
      <c r="A190" s="156"/>
      <c r="B190" s="157"/>
      <c r="C190" s="263"/>
      <c r="D190" s="264"/>
      <c r="E190" s="264"/>
      <c r="F190" s="264"/>
      <c r="G190" s="264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173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68">
        <v>33</v>
      </c>
      <c r="B191" s="169" t="s">
        <v>367</v>
      </c>
      <c r="C191" s="177" t="s">
        <v>811</v>
      </c>
      <c r="D191" s="170" t="s">
        <v>198</v>
      </c>
      <c r="E191" s="171">
        <v>4.6524000000000001</v>
      </c>
      <c r="F191" s="172"/>
      <c r="G191" s="173">
        <f>ROUND(E191*F191,2)</f>
        <v>0</v>
      </c>
      <c r="H191" s="172">
        <v>1200</v>
      </c>
      <c r="I191" s="173">
        <f>ROUND(E191*H191,2)</f>
        <v>5582.88</v>
      </c>
      <c r="J191" s="172">
        <v>0</v>
      </c>
      <c r="K191" s="173">
        <f>ROUND(E191*J191,2)</f>
        <v>0</v>
      </c>
      <c r="L191" s="173">
        <v>21</v>
      </c>
      <c r="M191" s="173">
        <f>G191*(1+L191/100)</f>
        <v>0</v>
      </c>
      <c r="N191" s="171">
        <v>3.8999999999999998E-3</v>
      </c>
      <c r="O191" s="171">
        <f>ROUND(E191*N191,2)</f>
        <v>0.02</v>
      </c>
      <c r="P191" s="171">
        <v>0</v>
      </c>
      <c r="Q191" s="171">
        <f>ROUND(E191*P191,2)</f>
        <v>0</v>
      </c>
      <c r="R191" s="173"/>
      <c r="S191" s="173" t="s">
        <v>185</v>
      </c>
      <c r="T191" s="174" t="s">
        <v>167</v>
      </c>
      <c r="U191" s="159">
        <v>0</v>
      </c>
      <c r="V191" s="159">
        <f>ROUND(E191*U191,2)</f>
        <v>0</v>
      </c>
      <c r="W191" s="159"/>
      <c r="X191" s="159" t="s">
        <v>255</v>
      </c>
      <c r="Y191" s="159" t="s">
        <v>169</v>
      </c>
      <c r="Z191" s="149"/>
      <c r="AA191" s="149"/>
      <c r="AB191" s="149"/>
      <c r="AC191" s="149"/>
      <c r="AD191" s="149"/>
      <c r="AE191" s="149"/>
      <c r="AF191" s="149"/>
      <c r="AG191" s="149" t="s">
        <v>256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185" t="s">
        <v>812</v>
      </c>
      <c r="D192" s="181"/>
      <c r="E192" s="182"/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203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">
      <c r="A193" s="156"/>
      <c r="B193" s="157"/>
      <c r="C193" s="185" t="s">
        <v>813</v>
      </c>
      <c r="D193" s="181"/>
      <c r="E193" s="182">
        <v>1.3104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203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85" t="s">
        <v>814</v>
      </c>
      <c r="D194" s="181"/>
      <c r="E194" s="182">
        <v>1.1339999999999999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203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 x14ac:dyDescent="0.2">
      <c r="A195" s="156"/>
      <c r="B195" s="157"/>
      <c r="C195" s="185" t="s">
        <v>815</v>
      </c>
      <c r="D195" s="181"/>
      <c r="E195" s="182">
        <v>2.2080000000000002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203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263"/>
      <c r="D196" s="264"/>
      <c r="E196" s="264"/>
      <c r="F196" s="264"/>
      <c r="G196" s="264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173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68">
        <v>34</v>
      </c>
      <c r="B197" s="169" t="s">
        <v>816</v>
      </c>
      <c r="C197" s="177" t="s">
        <v>817</v>
      </c>
      <c r="D197" s="170" t="s">
        <v>238</v>
      </c>
      <c r="E197" s="171">
        <v>2.342E-2</v>
      </c>
      <c r="F197" s="172"/>
      <c r="G197" s="173">
        <f>ROUND(E197*F197,2)</f>
        <v>0</v>
      </c>
      <c r="H197" s="172">
        <v>0</v>
      </c>
      <c r="I197" s="173">
        <f>ROUND(E197*H197,2)</f>
        <v>0</v>
      </c>
      <c r="J197" s="172">
        <v>573</v>
      </c>
      <c r="K197" s="173">
        <f>ROUND(E197*J197,2)</f>
        <v>13.42</v>
      </c>
      <c r="L197" s="173">
        <v>21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 t="s">
        <v>322</v>
      </c>
      <c r="S197" s="173" t="s">
        <v>166</v>
      </c>
      <c r="T197" s="174" t="s">
        <v>166</v>
      </c>
      <c r="U197" s="159">
        <v>1.091</v>
      </c>
      <c r="V197" s="159">
        <f>ROUND(E197*U197,2)</f>
        <v>0.03</v>
      </c>
      <c r="W197" s="159"/>
      <c r="X197" s="159" t="s">
        <v>200</v>
      </c>
      <c r="Y197" s="159" t="s">
        <v>169</v>
      </c>
      <c r="Z197" s="149"/>
      <c r="AA197" s="149"/>
      <c r="AB197" s="149"/>
      <c r="AC197" s="149"/>
      <c r="AD197" s="149"/>
      <c r="AE197" s="149"/>
      <c r="AF197" s="149"/>
      <c r="AG197" s="149" t="s">
        <v>275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274" t="s">
        <v>276</v>
      </c>
      <c r="D198" s="275"/>
      <c r="E198" s="275"/>
      <c r="F198" s="275"/>
      <c r="G198" s="275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209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263"/>
      <c r="D199" s="264"/>
      <c r="E199" s="264"/>
      <c r="F199" s="264"/>
      <c r="G199" s="264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173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x14ac:dyDescent="0.2">
      <c r="A200" s="161" t="s">
        <v>161</v>
      </c>
      <c r="B200" s="162" t="s">
        <v>126</v>
      </c>
      <c r="C200" s="176" t="s">
        <v>127</v>
      </c>
      <c r="D200" s="163"/>
      <c r="E200" s="164"/>
      <c r="F200" s="165"/>
      <c r="G200" s="165">
        <f>SUMIF(AG201:AG220,"&lt;&gt;NOR",G201:G220)</f>
        <v>0</v>
      </c>
      <c r="H200" s="165"/>
      <c r="I200" s="165">
        <f>SUM(I201:I220)</f>
        <v>12.92</v>
      </c>
      <c r="J200" s="165"/>
      <c r="K200" s="165">
        <f>SUM(K201:K220)</f>
        <v>12157.71</v>
      </c>
      <c r="L200" s="165"/>
      <c r="M200" s="165">
        <f>SUM(M201:M220)</f>
        <v>0</v>
      </c>
      <c r="N200" s="164"/>
      <c r="O200" s="164">
        <f>SUM(O201:O220)</f>
        <v>0</v>
      </c>
      <c r="P200" s="164"/>
      <c r="Q200" s="164">
        <f>SUM(Q201:Q220)</f>
        <v>0</v>
      </c>
      <c r="R200" s="165"/>
      <c r="S200" s="165"/>
      <c r="T200" s="166"/>
      <c r="U200" s="160"/>
      <c r="V200" s="160">
        <f>SUM(V201:V220)</f>
        <v>13.14</v>
      </c>
      <c r="W200" s="160"/>
      <c r="X200" s="160"/>
      <c r="Y200" s="160"/>
      <c r="AG200" t="s">
        <v>162</v>
      </c>
    </row>
    <row r="201" spans="1:60" outlineLevel="1" x14ac:dyDescent="0.2">
      <c r="A201" s="168">
        <v>35</v>
      </c>
      <c r="B201" s="169" t="s">
        <v>433</v>
      </c>
      <c r="C201" s="177" t="s">
        <v>434</v>
      </c>
      <c r="D201" s="170" t="s">
        <v>238</v>
      </c>
      <c r="E201" s="171">
        <v>3.3654000000000002</v>
      </c>
      <c r="F201" s="172"/>
      <c r="G201" s="173">
        <f>ROUND(E201*F201,2)</f>
        <v>0</v>
      </c>
      <c r="H201" s="172">
        <v>3.84</v>
      </c>
      <c r="I201" s="173">
        <f>ROUND(E201*H201,2)</f>
        <v>12.92</v>
      </c>
      <c r="J201" s="172">
        <v>380.66</v>
      </c>
      <c r="K201" s="173">
        <f>ROUND(E201*J201,2)</f>
        <v>1281.07</v>
      </c>
      <c r="L201" s="173">
        <v>21</v>
      </c>
      <c r="M201" s="173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3" t="s">
        <v>435</v>
      </c>
      <c r="S201" s="173" t="s">
        <v>166</v>
      </c>
      <c r="T201" s="174" t="s">
        <v>166</v>
      </c>
      <c r="U201" s="159">
        <v>4.2000000000000003E-2</v>
      </c>
      <c r="V201" s="159">
        <f>ROUND(E201*U201,2)</f>
        <v>0.14000000000000001</v>
      </c>
      <c r="W201" s="159"/>
      <c r="X201" s="159" t="s">
        <v>200</v>
      </c>
      <c r="Y201" s="159" t="s">
        <v>169</v>
      </c>
      <c r="Z201" s="149"/>
      <c r="AA201" s="149"/>
      <c r="AB201" s="149"/>
      <c r="AC201" s="149"/>
      <c r="AD201" s="149"/>
      <c r="AE201" s="149"/>
      <c r="AF201" s="149"/>
      <c r="AG201" s="149" t="s">
        <v>436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274" t="s">
        <v>437</v>
      </c>
      <c r="D202" s="275"/>
      <c r="E202" s="275"/>
      <c r="F202" s="275"/>
      <c r="G202" s="275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209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2" x14ac:dyDescent="0.2">
      <c r="A203" s="156"/>
      <c r="B203" s="157"/>
      <c r="C203" s="263"/>
      <c r="D203" s="264"/>
      <c r="E203" s="264"/>
      <c r="F203" s="264"/>
      <c r="G203" s="264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173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68">
        <v>36</v>
      </c>
      <c r="B204" s="169" t="s">
        <v>818</v>
      </c>
      <c r="C204" s="177" t="s">
        <v>819</v>
      </c>
      <c r="D204" s="170" t="s">
        <v>238</v>
      </c>
      <c r="E204" s="171">
        <v>3.3654000000000002</v>
      </c>
      <c r="F204" s="172"/>
      <c r="G204" s="173">
        <f>ROUND(E204*F204,2)</f>
        <v>0</v>
      </c>
      <c r="H204" s="172">
        <v>0</v>
      </c>
      <c r="I204" s="173">
        <f>ROUND(E204*H204,2)</f>
        <v>0</v>
      </c>
      <c r="J204" s="172">
        <v>1526</v>
      </c>
      <c r="K204" s="173">
        <f>ROUND(E204*J204,2)</f>
        <v>5135.6000000000004</v>
      </c>
      <c r="L204" s="173">
        <v>21</v>
      </c>
      <c r="M204" s="173">
        <f>G204*(1+L204/100)</f>
        <v>0</v>
      </c>
      <c r="N204" s="171">
        <v>0</v>
      </c>
      <c r="O204" s="171">
        <f>ROUND(E204*N204,2)</f>
        <v>0</v>
      </c>
      <c r="P204" s="171">
        <v>0</v>
      </c>
      <c r="Q204" s="171">
        <f>ROUND(E204*P204,2)</f>
        <v>0</v>
      </c>
      <c r="R204" s="173" t="s">
        <v>231</v>
      </c>
      <c r="S204" s="173" t="s">
        <v>166</v>
      </c>
      <c r="T204" s="174" t="s">
        <v>166</v>
      </c>
      <c r="U204" s="159">
        <v>0</v>
      </c>
      <c r="V204" s="159">
        <f>ROUND(E204*U204,2)</f>
        <v>0</v>
      </c>
      <c r="W204" s="159"/>
      <c r="X204" s="159" t="s">
        <v>200</v>
      </c>
      <c r="Y204" s="159" t="s">
        <v>169</v>
      </c>
      <c r="Z204" s="149"/>
      <c r="AA204" s="149"/>
      <c r="AB204" s="149"/>
      <c r="AC204" s="149"/>
      <c r="AD204" s="149"/>
      <c r="AE204" s="149"/>
      <c r="AF204" s="149"/>
      <c r="AG204" s="149" t="s">
        <v>436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276"/>
      <c r="D205" s="277"/>
      <c r="E205" s="277"/>
      <c r="F205" s="277"/>
      <c r="G205" s="277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173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68">
        <v>37</v>
      </c>
      <c r="B206" s="169" t="s">
        <v>438</v>
      </c>
      <c r="C206" s="177" t="s">
        <v>439</v>
      </c>
      <c r="D206" s="170" t="s">
        <v>238</v>
      </c>
      <c r="E206" s="171">
        <v>3.3654000000000002</v>
      </c>
      <c r="F206" s="172"/>
      <c r="G206" s="173">
        <f>ROUND(E206*F206,2)</f>
        <v>0</v>
      </c>
      <c r="H206" s="172">
        <v>0</v>
      </c>
      <c r="I206" s="173">
        <f>ROUND(E206*H206,2)</f>
        <v>0</v>
      </c>
      <c r="J206" s="172">
        <v>216</v>
      </c>
      <c r="K206" s="173">
        <f>ROUND(E206*J206,2)</f>
        <v>726.93</v>
      </c>
      <c r="L206" s="173">
        <v>21</v>
      </c>
      <c r="M206" s="173">
        <f>G206*(1+L206/100)</f>
        <v>0</v>
      </c>
      <c r="N206" s="171">
        <v>0</v>
      </c>
      <c r="O206" s="171">
        <f>ROUND(E206*N206,2)</f>
        <v>0</v>
      </c>
      <c r="P206" s="171">
        <v>0</v>
      </c>
      <c r="Q206" s="171">
        <f>ROUND(E206*P206,2)</f>
        <v>0</v>
      </c>
      <c r="R206" s="173" t="s">
        <v>231</v>
      </c>
      <c r="S206" s="173" t="s">
        <v>166</v>
      </c>
      <c r="T206" s="174" t="s">
        <v>166</v>
      </c>
      <c r="U206" s="159">
        <v>0.55000000000000004</v>
      </c>
      <c r="V206" s="159">
        <f>ROUND(E206*U206,2)</f>
        <v>1.85</v>
      </c>
      <c r="W206" s="159"/>
      <c r="X206" s="159" t="s">
        <v>200</v>
      </c>
      <c r="Y206" s="159" t="s">
        <v>169</v>
      </c>
      <c r="Z206" s="149"/>
      <c r="AA206" s="149"/>
      <c r="AB206" s="149"/>
      <c r="AC206" s="149"/>
      <c r="AD206" s="149"/>
      <c r="AE206" s="149"/>
      <c r="AF206" s="149"/>
      <c r="AG206" s="149" t="s">
        <v>436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276"/>
      <c r="D207" s="277"/>
      <c r="E207" s="277"/>
      <c r="F207" s="277"/>
      <c r="G207" s="277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173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68">
        <v>38</v>
      </c>
      <c r="B208" s="169" t="s">
        <v>440</v>
      </c>
      <c r="C208" s="177" t="s">
        <v>441</v>
      </c>
      <c r="D208" s="170" t="s">
        <v>238</v>
      </c>
      <c r="E208" s="171">
        <v>13.461600000000001</v>
      </c>
      <c r="F208" s="172"/>
      <c r="G208" s="173">
        <f>ROUND(E208*F208,2)</f>
        <v>0</v>
      </c>
      <c r="H208" s="172">
        <v>0</v>
      </c>
      <c r="I208" s="173">
        <f>ROUND(E208*H208,2)</f>
        <v>0</v>
      </c>
      <c r="J208" s="172">
        <v>25</v>
      </c>
      <c r="K208" s="173">
        <f>ROUND(E208*J208,2)</f>
        <v>336.54</v>
      </c>
      <c r="L208" s="173">
        <v>21</v>
      </c>
      <c r="M208" s="173">
        <f>G208*(1+L208/100)</f>
        <v>0</v>
      </c>
      <c r="N208" s="171">
        <v>0</v>
      </c>
      <c r="O208" s="171">
        <f>ROUND(E208*N208,2)</f>
        <v>0</v>
      </c>
      <c r="P208" s="171">
        <v>0</v>
      </c>
      <c r="Q208" s="171">
        <f>ROUND(E208*P208,2)</f>
        <v>0</v>
      </c>
      <c r="R208" s="173" t="s">
        <v>231</v>
      </c>
      <c r="S208" s="173" t="s">
        <v>166</v>
      </c>
      <c r="T208" s="174" t="s">
        <v>166</v>
      </c>
      <c r="U208" s="159">
        <v>0</v>
      </c>
      <c r="V208" s="159">
        <f>ROUND(E208*U208,2)</f>
        <v>0</v>
      </c>
      <c r="W208" s="159"/>
      <c r="X208" s="159" t="s">
        <v>200</v>
      </c>
      <c r="Y208" s="159" t="s">
        <v>169</v>
      </c>
      <c r="Z208" s="149"/>
      <c r="AA208" s="149"/>
      <c r="AB208" s="149"/>
      <c r="AC208" s="149"/>
      <c r="AD208" s="149"/>
      <c r="AE208" s="149"/>
      <c r="AF208" s="149"/>
      <c r="AG208" s="149" t="s">
        <v>436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276"/>
      <c r="D209" s="277"/>
      <c r="E209" s="277"/>
      <c r="F209" s="277"/>
      <c r="G209" s="277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173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68">
        <v>39</v>
      </c>
      <c r="B210" s="169" t="s">
        <v>442</v>
      </c>
      <c r="C210" s="177" t="s">
        <v>443</v>
      </c>
      <c r="D210" s="170" t="s">
        <v>238</v>
      </c>
      <c r="E210" s="171">
        <v>10.0962</v>
      </c>
      <c r="F210" s="172"/>
      <c r="G210" s="173">
        <f>ROUND(E210*F210,2)</f>
        <v>0</v>
      </c>
      <c r="H210" s="172">
        <v>0</v>
      </c>
      <c r="I210" s="173">
        <f>ROUND(E210*H210,2)</f>
        <v>0</v>
      </c>
      <c r="J210" s="172">
        <v>369.5</v>
      </c>
      <c r="K210" s="173">
        <f>ROUND(E210*J210,2)</f>
        <v>3730.55</v>
      </c>
      <c r="L210" s="173">
        <v>21</v>
      </c>
      <c r="M210" s="173">
        <f>G210*(1+L210/100)</f>
        <v>0</v>
      </c>
      <c r="N210" s="171">
        <v>0</v>
      </c>
      <c r="O210" s="171">
        <f>ROUND(E210*N210,2)</f>
        <v>0</v>
      </c>
      <c r="P210" s="171">
        <v>0</v>
      </c>
      <c r="Q210" s="171">
        <f>ROUND(E210*P210,2)</f>
        <v>0</v>
      </c>
      <c r="R210" s="173" t="s">
        <v>231</v>
      </c>
      <c r="S210" s="173" t="s">
        <v>166</v>
      </c>
      <c r="T210" s="174" t="s">
        <v>166</v>
      </c>
      <c r="U210" s="159">
        <v>0.94199999999999995</v>
      </c>
      <c r="V210" s="159">
        <f>ROUND(E210*U210,2)</f>
        <v>9.51</v>
      </c>
      <c r="W210" s="159"/>
      <c r="X210" s="159" t="s">
        <v>200</v>
      </c>
      <c r="Y210" s="159" t="s">
        <v>169</v>
      </c>
      <c r="Z210" s="149"/>
      <c r="AA210" s="149"/>
      <c r="AB210" s="149"/>
      <c r="AC210" s="149"/>
      <c r="AD210" s="149"/>
      <c r="AE210" s="149"/>
      <c r="AF210" s="149"/>
      <c r="AG210" s="149" t="s">
        <v>436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276"/>
      <c r="D211" s="277"/>
      <c r="E211" s="277"/>
      <c r="F211" s="277"/>
      <c r="G211" s="277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173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68">
        <v>40</v>
      </c>
      <c r="B212" s="169" t="s">
        <v>444</v>
      </c>
      <c r="C212" s="177" t="s">
        <v>445</v>
      </c>
      <c r="D212" s="170" t="s">
        <v>238</v>
      </c>
      <c r="E212" s="171">
        <v>6.7308000000000003</v>
      </c>
      <c r="F212" s="172"/>
      <c r="G212" s="173">
        <f>ROUND(E212*F212,2)</f>
        <v>0</v>
      </c>
      <c r="H212" s="172">
        <v>0</v>
      </c>
      <c r="I212" s="173">
        <f>ROUND(E212*H212,2)</f>
        <v>0</v>
      </c>
      <c r="J212" s="172">
        <v>41.2</v>
      </c>
      <c r="K212" s="173">
        <f>ROUND(E212*J212,2)</f>
        <v>277.31</v>
      </c>
      <c r="L212" s="173">
        <v>21</v>
      </c>
      <c r="M212" s="173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3" t="s">
        <v>231</v>
      </c>
      <c r="S212" s="173" t="s">
        <v>166</v>
      </c>
      <c r="T212" s="174" t="s">
        <v>166</v>
      </c>
      <c r="U212" s="159">
        <v>0.105</v>
      </c>
      <c r="V212" s="159">
        <f>ROUND(E212*U212,2)</f>
        <v>0.71</v>
      </c>
      <c r="W212" s="159"/>
      <c r="X212" s="159" t="s">
        <v>200</v>
      </c>
      <c r="Y212" s="159" t="s">
        <v>169</v>
      </c>
      <c r="Z212" s="149"/>
      <c r="AA212" s="149"/>
      <c r="AB212" s="149"/>
      <c r="AC212" s="149"/>
      <c r="AD212" s="149"/>
      <c r="AE212" s="149"/>
      <c r="AF212" s="149"/>
      <c r="AG212" s="149" t="s">
        <v>436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276"/>
      <c r="D213" s="277"/>
      <c r="E213" s="277"/>
      <c r="F213" s="277"/>
      <c r="G213" s="277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173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68">
        <v>41</v>
      </c>
      <c r="B214" s="169" t="s">
        <v>446</v>
      </c>
      <c r="C214" s="177" t="s">
        <v>447</v>
      </c>
      <c r="D214" s="170" t="s">
        <v>238</v>
      </c>
      <c r="E214" s="171">
        <v>3.3654000000000002</v>
      </c>
      <c r="F214" s="172"/>
      <c r="G214" s="173">
        <f>ROUND(E214*F214,2)</f>
        <v>0</v>
      </c>
      <c r="H214" s="172">
        <v>0</v>
      </c>
      <c r="I214" s="173">
        <f>ROUND(E214*H214,2)</f>
        <v>0</v>
      </c>
      <c r="J214" s="172">
        <v>199</v>
      </c>
      <c r="K214" s="173">
        <f>ROUND(E214*J214,2)</f>
        <v>669.71</v>
      </c>
      <c r="L214" s="173">
        <v>21</v>
      </c>
      <c r="M214" s="173">
        <f>G214*(1+L214/100)</f>
        <v>0</v>
      </c>
      <c r="N214" s="171">
        <v>0</v>
      </c>
      <c r="O214" s="171">
        <f>ROUND(E214*N214,2)</f>
        <v>0</v>
      </c>
      <c r="P214" s="171">
        <v>0</v>
      </c>
      <c r="Q214" s="171">
        <f>ROUND(E214*P214,2)</f>
        <v>0</v>
      </c>
      <c r="R214" s="173" t="s">
        <v>448</v>
      </c>
      <c r="S214" s="173" t="s">
        <v>166</v>
      </c>
      <c r="T214" s="174" t="s">
        <v>166</v>
      </c>
      <c r="U214" s="159">
        <v>0.27700000000000002</v>
      </c>
      <c r="V214" s="159">
        <f>ROUND(E214*U214,2)</f>
        <v>0.93</v>
      </c>
      <c r="W214" s="159"/>
      <c r="X214" s="159" t="s">
        <v>200</v>
      </c>
      <c r="Y214" s="159" t="s">
        <v>169</v>
      </c>
      <c r="Z214" s="149"/>
      <c r="AA214" s="149"/>
      <c r="AB214" s="149"/>
      <c r="AC214" s="149"/>
      <c r="AD214" s="149"/>
      <c r="AE214" s="149"/>
      <c r="AF214" s="149"/>
      <c r="AG214" s="149" t="s">
        <v>436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274" t="s">
        <v>449</v>
      </c>
      <c r="D215" s="275"/>
      <c r="E215" s="275"/>
      <c r="F215" s="275"/>
      <c r="G215" s="275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209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278" t="s">
        <v>450</v>
      </c>
      <c r="D216" s="279"/>
      <c r="E216" s="279"/>
      <c r="F216" s="279"/>
      <c r="G216" s="27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172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3" x14ac:dyDescent="0.2">
      <c r="A217" s="156"/>
      <c r="B217" s="157"/>
      <c r="C217" s="278" t="s">
        <v>451</v>
      </c>
      <c r="D217" s="279"/>
      <c r="E217" s="279"/>
      <c r="F217" s="279"/>
      <c r="G217" s="27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172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22.5" outlineLevel="3" x14ac:dyDescent="0.2">
      <c r="A218" s="156"/>
      <c r="B218" s="157"/>
      <c r="C218" s="278" t="s">
        <v>452</v>
      </c>
      <c r="D218" s="279"/>
      <c r="E218" s="279"/>
      <c r="F218" s="279"/>
      <c r="G218" s="27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9"/>
      <c r="AA218" s="149"/>
      <c r="AB218" s="149"/>
      <c r="AC218" s="149"/>
      <c r="AD218" s="149"/>
      <c r="AE218" s="149"/>
      <c r="AF218" s="149"/>
      <c r="AG218" s="149" t="s">
        <v>172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75" t="str">
        <f>C218</f>
        <v>- při vodorovné dopravě po vodě : vyložení na hromady na suchu nebo na přeložení na dopravní prostředek na suchu do 15 m vodorovně a současně do 4 m svisle,</v>
      </c>
      <c r="BB218" s="149"/>
      <c r="BC218" s="149"/>
      <c r="BD218" s="149"/>
      <c r="BE218" s="149"/>
      <c r="BF218" s="149"/>
      <c r="BG218" s="149"/>
      <c r="BH218" s="149"/>
    </row>
    <row r="219" spans="1:60" outlineLevel="3" x14ac:dyDescent="0.2">
      <c r="A219" s="156"/>
      <c r="B219" s="157"/>
      <c r="C219" s="278" t="s">
        <v>453</v>
      </c>
      <c r="D219" s="279"/>
      <c r="E219" s="279"/>
      <c r="F219" s="279"/>
      <c r="G219" s="27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172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263"/>
      <c r="D220" s="264"/>
      <c r="E220" s="264"/>
      <c r="F220" s="264"/>
      <c r="G220" s="264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173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x14ac:dyDescent="0.2">
      <c r="A221" s="3"/>
      <c r="B221" s="4"/>
      <c r="C221" s="178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E221">
        <v>15</v>
      </c>
      <c r="AF221">
        <v>21</v>
      </c>
      <c r="AG221" t="s">
        <v>147</v>
      </c>
    </row>
    <row r="222" spans="1:60" x14ac:dyDescent="0.2">
      <c r="A222" s="152"/>
      <c r="B222" s="153" t="s">
        <v>29</v>
      </c>
      <c r="C222" s="179"/>
      <c r="D222" s="154"/>
      <c r="E222" s="155"/>
      <c r="F222" s="155"/>
      <c r="G222" s="167">
        <f>G8+G13+G19+G102+G119+G128+G139+G147+G175+G200</f>
        <v>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AE222">
        <f>SUMIF(L7:L220,AE221,G7:G220)</f>
        <v>0</v>
      </c>
      <c r="AF222">
        <f>SUMIF(L7:L220,AF221,G7:G220)</f>
        <v>0</v>
      </c>
      <c r="AG222" t="s">
        <v>193</v>
      </c>
    </row>
    <row r="223" spans="1:60" x14ac:dyDescent="0.2">
      <c r="C223" s="180"/>
      <c r="D223" s="10"/>
      <c r="AG223" t="s">
        <v>194</v>
      </c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algorithmName="SHA-512" hashValue="iHKbGruVw/gKF8LTu7ybtO5LczKLzE4XMoP7psoWyLyAYFGCTX32rvBOgH8hDjokMJ50/rLTRM0wWnA2H+b0mw==" saltValue="1Oc0g1fgwULj6Fv7VQg1Mw==" spinCount="100000" sheet="1" formatRows="0"/>
  <mergeCells count="55">
    <mergeCell ref="C70:G70"/>
    <mergeCell ref="A1:G1"/>
    <mergeCell ref="C2:G2"/>
    <mergeCell ref="C3:G3"/>
    <mergeCell ref="C4:G4"/>
    <mergeCell ref="C10:G10"/>
    <mergeCell ref="C12:G12"/>
    <mergeCell ref="C15:G15"/>
    <mergeCell ref="C18:G18"/>
    <mergeCell ref="C22:G22"/>
    <mergeCell ref="C26:G26"/>
    <mergeCell ref="C53:G53"/>
    <mergeCell ref="C145:G145"/>
    <mergeCell ref="C85:G85"/>
    <mergeCell ref="C88:G88"/>
    <mergeCell ref="C91:G91"/>
    <mergeCell ref="C95:G95"/>
    <mergeCell ref="C101:G101"/>
    <mergeCell ref="C105:G105"/>
    <mergeCell ref="C108:G108"/>
    <mergeCell ref="C118:G118"/>
    <mergeCell ref="C127:G127"/>
    <mergeCell ref="C138:G138"/>
    <mergeCell ref="C143:G143"/>
    <mergeCell ref="C181:G181"/>
    <mergeCell ref="C146:G146"/>
    <mergeCell ref="C150:G150"/>
    <mergeCell ref="C153:G153"/>
    <mergeCell ref="C156:G156"/>
    <mergeCell ref="C160:G160"/>
    <mergeCell ref="C164:G164"/>
    <mergeCell ref="C168:G168"/>
    <mergeCell ref="C171:G171"/>
    <mergeCell ref="C173:G173"/>
    <mergeCell ref="C174:G174"/>
    <mergeCell ref="C178:G178"/>
    <mergeCell ref="C211:G211"/>
    <mergeCell ref="C184:G184"/>
    <mergeCell ref="C187:G187"/>
    <mergeCell ref="C190:G190"/>
    <mergeCell ref="C196:G196"/>
    <mergeCell ref="C198:G198"/>
    <mergeCell ref="C199:G199"/>
    <mergeCell ref="C202:G202"/>
    <mergeCell ref="C203:G203"/>
    <mergeCell ref="C205:G205"/>
    <mergeCell ref="C207:G207"/>
    <mergeCell ref="C209:G209"/>
    <mergeCell ref="C220:G220"/>
    <mergeCell ref="C213:G213"/>
    <mergeCell ref="C215:G215"/>
    <mergeCell ref="C216:G216"/>
    <mergeCell ref="C217:G217"/>
    <mergeCell ref="C218:G218"/>
    <mergeCell ref="C219:G2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296D-B8C8-476C-8444-EDB64A725787}">
  <sheetPr>
    <outlinePr summaryBelow="0"/>
  </sheetPr>
  <dimension ref="A1:BH5000"/>
  <sheetViews>
    <sheetView workbookViewId="0">
      <pane ySplit="7" topLeftCell="A32" activePane="bottomLeft" state="frozen"/>
      <selection pane="bottomLeft" activeCell="Q43" sqref="Q43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42578125" style="123" customWidth="1"/>
    <col min="4" max="4" width="4.8554687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7" t="s">
        <v>195</v>
      </c>
      <c r="B1" s="267"/>
      <c r="C1" s="267"/>
      <c r="D1" s="267"/>
      <c r="E1" s="267"/>
      <c r="F1" s="267"/>
      <c r="G1" s="267"/>
      <c r="AG1" t="s">
        <v>132</v>
      </c>
    </row>
    <row r="2" spans="1:60" ht="24.95" customHeight="1" x14ac:dyDescent="0.2">
      <c r="A2" s="50" t="s">
        <v>7</v>
      </c>
      <c r="B2" s="49" t="s">
        <v>43</v>
      </c>
      <c r="C2" s="268" t="s">
        <v>44</v>
      </c>
      <c r="D2" s="269"/>
      <c r="E2" s="269"/>
      <c r="F2" s="269"/>
      <c r="G2" s="270"/>
      <c r="AG2" t="s">
        <v>133</v>
      </c>
    </row>
    <row r="3" spans="1:60" ht="24.95" customHeight="1" x14ac:dyDescent="0.2">
      <c r="A3" s="50" t="s">
        <v>8</v>
      </c>
      <c r="B3" s="49" t="s">
        <v>55</v>
      </c>
      <c r="C3" s="268" t="s">
        <v>56</v>
      </c>
      <c r="D3" s="269"/>
      <c r="E3" s="269"/>
      <c r="F3" s="269"/>
      <c r="G3" s="270"/>
      <c r="AC3" s="123" t="s">
        <v>133</v>
      </c>
      <c r="AG3" t="s">
        <v>137</v>
      </c>
    </row>
    <row r="4" spans="1:60" ht="24.95" customHeight="1" x14ac:dyDescent="0.2">
      <c r="A4" s="142" t="s">
        <v>9</v>
      </c>
      <c r="B4" s="143" t="s">
        <v>67</v>
      </c>
      <c r="C4" s="271" t="s">
        <v>68</v>
      </c>
      <c r="D4" s="272"/>
      <c r="E4" s="272"/>
      <c r="F4" s="272"/>
      <c r="G4" s="273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29</v>
      </c>
      <c r="H6" s="148" t="s">
        <v>30</v>
      </c>
      <c r="I6" s="148" t="s">
        <v>145</v>
      </c>
      <c r="J6" s="148" t="s">
        <v>31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  <c r="Y6" s="148" t="s">
        <v>160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161</v>
      </c>
      <c r="B8" s="162" t="s">
        <v>96</v>
      </c>
      <c r="C8" s="176" t="s">
        <v>97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3.89</v>
      </c>
      <c r="J8" s="165"/>
      <c r="K8" s="165">
        <f>SUM(K9:K17)</f>
        <v>29525.39</v>
      </c>
      <c r="L8" s="165"/>
      <c r="M8" s="165">
        <f>SUM(M9:M17)</f>
        <v>0</v>
      </c>
      <c r="N8" s="164"/>
      <c r="O8" s="164">
        <f>SUM(O9:O17)</f>
        <v>3.29</v>
      </c>
      <c r="P8" s="164"/>
      <c r="Q8" s="164">
        <f>SUM(Q9:Q17)</f>
        <v>0</v>
      </c>
      <c r="R8" s="165"/>
      <c r="S8" s="165"/>
      <c r="T8" s="166"/>
      <c r="U8" s="160"/>
      <c r="V8" s="160">
        <f>SUM(V9:V17)</f>
        <v>46.12</v>
      </c>
      <c r="W8" s="160"/>
      <c r="X8" s="160"/>
      <c r="Y8" s="160"/>
      <c r="AG8" t="s">
        <v>162</v>
      </c>
    </row>
    <row r="9" spans="1:60" outlineLevel="1" x14ac:dyDescent="0.2">
      <c r="A9" s="168">
        <v>1</v>
      </c>
      <c r="B9" s="169" t="s">
        <v>820</v>
      </c>
      <c r="C9" s="177" t="s">
        <v>821</v>
      </c>
      <c r="D9" s="170" t="s">
        <v>822</v>
      </c>
      <c r="E9" s="171">
        <v>40</v>
      </c>
      <c r="F9" s="172"/>
      <c r="G9" s="173">
        <f>ROUND(E9*F9,2)</f>
        <v>0</v>
      </c>
      <c r="H9" s="172">
        <v>0</v>
      </c>
      <c r="I9" s="173">
        <f>ROUND(E9*H9,2)</f>
        <v>0</v>
      </c>
      <c r="J9" s="172">
        <v>170</v>
      </c>
      <c r="K9" s="173">
        <f>ROUND(E9*J9,2)</f>
        <v>6800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469</v>
      </c>
      <c r="S9" s="173" t="s">
        <v>166</v>
      </c>
      <c r="T9" s="174" t="s">
        <v>166</v>
      </c>
      <c r="U9" s="159">
        <v>0</v>
      </c>
      <c r="V9" s="159">
        <f>ROUND(E9*U9,2)</f>
        <v>0</v>
      </c>
      <c r="W9" s="159"/>
      <c r="X9" s="159" t="s">
        <v>200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201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74" t="s">
        <v>823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263"/>
      <c r="D11" s="264"/>
      <c r="E11" s="264"/>
      <c r="F11" s="264"/>
      <c r="G11" s="264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173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498</v>
      </c>
      <c r="C12" s="177" t="s">
        <v>499</v>
      </c>
      <c r="D12" s="170" t="s">
        <v>198</v>
      </c>
      <c r="E12" s="171">
        <v>194.6</v>
      </c>
      <c r="F12" s="172"/>
      <c r="G12" s="173">
        <f>ROUND(E12*F12,2)</f>
        <v>0</v>
      </c>
      <c r="H12" s="172">
        <v>0.02</v>
      </c>
      <c r="I12" s="173">
        <f>ROUND(E12*H12,2)</f>
        <v>3.89</v>
      </c>
      <c r="J12" s="172">
        <v>66.180000000000007</v>
      </c>
      <c r="K12" s="173">
        <f>ROUND(E12*J12,2)</f>
        <v>12878.63</v>
      </c>
      <c r="L12" s="173">
        <v>21</v>
      </c>
      <c r="M12" s="173">
        <f>G12*(1+L12/100)</f>
        <v>0</v>
      </c>
      <c r="N12" s="171">
        <v>1.6910000000000001E-2</v>
      </c>
      <c r="O12" s="171">
        <f>ROUND(E12*N12,2)</f>
        <v>3.29</v>
      </c>
      <c r="P12" s="171">
        <v>0</v>
      </c>
      <c r="Q12" s="171">
        <f>ROUND(E12*P12,2)</f>
        <v>0</v>
      </c>
      <c r="R12" s="173" t="s">
        <v>469</v>
      </c>
      <c r="S12" s="173" t="s">
        <v>166</v>
      </c>
      <c r="T12" s="174" t="s">
        <v>166</v>
      </c>
      <c r="U12" s="159">
        <v>0.13100000000000001</v>
      </c>
      <c r="V12" s="159">
        <f>ROUND(E12*U12,2)</f>
        <v>25.49</v>
      </c>
      <c r="W12" s="159"/>
      <c r="X12" s="159" t="s">
        <v>200</v>
      </c>
      <c r="Y12" s="159" t="s">
        <v>169</v>
      </c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185" t="s">
        <v>824</v>
      </c>
      <c r="D13" s="181"/>
      <c r="E13" s="182">
        <v>194.6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203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3"/>
      <c r="D14" s="264"/>
      <c r="E14" s="264"/>
      <c r="F14" s="264"/>
      <c r="G14" s="264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3</v>
      </c>
      <c r="B15" s="169" t="s">
        <v>505</v>
      </c>
      <c r="C15" s="177" t="s">
        <v>506</v>
      </c>
      <c r="D15" s="170" t="s">
        <v>198</v>
      </c>
      <c r="E15" s="171">
        <v>194.6</v>
      </c>
      <c r="F15" s="172"/>
      <c r="G15" s="173">
        <f>ROUND(E15*F15,2)</f>
        <v>0</v>
      </c>
      <c r="H15" s="172">
        <v>0</v>
      </c>
      <c r="I15" s="173">
        <f>ROUND(E15*H15,2)</f>
        <v>0</v>
      </c>
      <c r="J15" s="172">
        <v>50.6</v>
      </c>
      <c r="K15" s="173">
        <f>ROUND(E15*J15,2)</f>
        <v>9846.76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469</v>
      </c>
      <c r="S15" s="173" t="s">
        <v>166</v>
      </c>
      <c r="T15" s="174" t="s">
        <v>166</v>
      </c>
      <c r="U15" s="159">
        <v>0.106</v>
      </c>
      <c r="V15" s="159">
        <f>ROUND(E15*U15,2)</f>
        <v>20.63</v>
      </c>
      <c r="W15" s="159"/>
      <c r="X15" s="159" t="s">
        <v>200</v>
      </c>
      <c r="Y15" s="159" t="s">
        <v>169</v>
      </c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5" t="s">
        <v>825</v>
      </c>
      <c r="D16" s="181"/>
      <c r="E16" s="182">
        <v>194.6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263"/>
      <c r="D17" s="264"/>
      <c r="E17" s="264"/>
      <c r="F17" s="264"/>
      <c r="G17" s="264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1" t="s">
        <v>161</v>
      </c>
      <c r="B18" s="162" t="s">
        <v>98</v>
      </c>
      <c r="C18" s="176" t="s">
        <v>99</v>
      </c>
      <c r="D18" s="163"/>
      <c r="E18" s="164"/>
      <c r="F18" s="165"/>
      <c r="G18" s="165">
        <f>SUMIF(AG19:AG22,"&lt;&gt;NOR",G19:G22)</f>
        <v>0</v>
      </c>
      <c r="H18" s="165"/>
      <c r="I18" s="165">
        <f>SUM(I19:I22)</f>
        <v>354.17</v>
      </c>
      <c r="J18" s="165"/>
      <c r="K18" s="165">
        <f>SUM(K19:K22)</f>
        <v>25819.53</v>
      </c>
      <c r="L18" s="165"/>
      <c r="M18" s="165">
        <f>SUM(M19:M22)</f>
        <v>0</v>
      </c>
      <c r="N18" s="164"/>
      <c r="O18" s="164">
        <f>SUM(O19:O22)</f>
        <v>0.01</v>
      </c>
      <c r="P18" s="164"/>
      <c r="Q18" s="164">
        <f>SUM(Q19:Q22)</f>
        <v>0</v>
      </c>
      <c r="R18" s="165"/>
      <c r="S18" s="165"/>
      <c r="T18" s="166"/>
      <c r="U18" s="160"/>
      <c r="V18" s="160">
        <f>SUM(V19:V22)</f>
        <v>59.94</v>
      </c>
      <c r="W18" s="160"/>
      <c r="X18" s="160"/>
      <c r="Y18" s="160"/>
      <c r="AG18" t="s">
        <v>162</v>
      </c>
    </row>
    <row r="19" spans="1:60" ht="56.25" outlineLevel="1" x14ac:dyDescent="0.2">
      <c r="A19" s="168">
        <v>4</v>
      </c>
      <c r="B19" s="169" t="s">
        <v>224</v>
      </c>
      <c r="C19" s="177" t="s">
        <v>225</v>
      </c>
      <c r="D19" s="170" t="s">
        <v>198</v>
      </c>
      <c r="E19" s="171">
        <v>194.6</v>
      </c>
      <c r="F19" s="172"/>
      <c r="G19" s="173">
        <f>ROUND(E19*F19,2)</f>
        <v>0</v>
      </c>
      <c r="H19" s="172">
        <v>1.82</v>
      </c>
      <c r="I19" s="173">
        <f>ROUND(E19*H19,2)</f>
        <v>354.17</v>
      </c>
      <c r="J19" s="172">
        <v>132.68</v>
      </c>
      <c r="K19" s="173">
        <f>ROUND(E19*J19,2)</f>
        <v>25819.53</v>
      </c>
      <c r="L19" s="173">
        <v>21</v>
      </c>
      <c r="M19" s="173">
        <f>G19*(1+L19/100)</f>
        <v>0</v>
      </c>
      <c r="N19" s="171">
        <v>4.0000000000000003E-5</v>
      </c>
      <c r="O19" s="171">
        <f>ROUND(E19*N19,2)</f>
        <v>0.01</v>
      </c>
      <c r="P19" s="171">
        <v>0</v>
      </c>
      <c r="Q19" s="171">
        <f>ROUND(E19*P19,2)</f>
        <v>0</v>
      </c>
      <c r="R19" s="173" t="s">
        <v>199</v>
      </c>
      <c r="S19" s="173" t="s">
        <v>166</v>
      </c>
      <c r="T19" s="174" t="s">
        <v>166</v>
      </c>
      <c r="U19" s="159">
        <v>0.308</v>
      </c>
      <c r="V19" s="159">
        <f>ROUND(E19*U19,2)</f>
        <v>59.94</v>
      </c>
      <c r="W19" s="159"/>
      <c r="X19" s="159" t="s">
        <v>200</v>
      </c>
      <c r="Y19" s="159" t="s">
        <v>169</v>
      </c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2" x14ac:dyDescent="0.2">
      <c r="A20" s="156"/>
      <c r="B20" s="157"/>
      <c r="C20" s="265" t="s">
        <v>226</v>
      </c>
      <c r="D20" s="266"/>
      <c r="E20" s="266"/>
      <c r="F20" s="266"/>
      <c r="G20" s="266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5" t="str">
        <f>C20</f>
        <v>zárubněmi, umytí a vyčištění jiných zasklených a natíraných ploch a zařizovacích předmětů před předáním do užívání světlá výška podlaží do 4 m</v>
      </c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85" t="s">
        <v>826</v>
      </c>
      <c r="D21" s="181"/>
      <c r="E21" s="182">
        <v>194.6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63"/>
      <c r="D22" s="264"/>
      <c r="E22" s="264"/>
      <c r="F22" s="264"/>
      <c r="G22" s="264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173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1" t="s">
        <v>161</v>
      </c>
      <c r="B23" s="162" t="s">
        <v>100</v>
      </c>
      <c r="C23" s="176" t="s">
        <v>101</v>
      </c>
      <c r="D23" s="163"/>
      <c r="E23" s="164"/>
      <c r="F23" s="165"/>
      <c r="G23" s="165">
        <f>SUMIF(AG24:AG31,"&lt;&gt;NOR",G24:G31)</f>
        <v>0</v>
      </c>
      <c r="H23" s="165"/>
      <c r="I23" s="165">
        <f>SUM(I24:I31)</f>
        <v>0</v>
      </c>
      <c r="J23" s="165"/>
      <c r="K23" s="165">
        <f>SUM(K24:K31)</f>
        <v>33962.81</v>
      </c>
      <c r="L23" s="165"/>
      <c r="M23" s="165">
        <f>SUM(M24:M31)</f>
        <v>0</v>
      </c>
      <c r="N23" s="164"/>
      <c r="O23" s="164">
        <f>SUM(O24:O31)</f>
        <v>0</v>
      </c>
      <c r="P23" s="164"/>
      <c r="Q23" s="164">
        <f>SUM(Q24:Q31)</f>
        <v>4.95</v>
      </c>
      <c r="R23" s="165"/>
      <c r="S23" s="165"/>
      <c r="T23" s="166"/>
      <c r="U23" s="160"/>
      <c r="V23" s="160">
        <f>SUM(V24:V31)</f>
        <v>71.37</v>
      </c>
      <c r="W23" s="160"/>
      <c r="X23" s="160"/>
      <c r="Y23" s="160"/>
      <c r="AG23" t="s">
        <v>162</v>
      </c>
    </row>
    <row r="24" spans="1:60" outlineLevel="1" x14ac:dyDescent="0.2">
      <c r="A24" s="168">
        <v>5</v>
      </c>
      <c r="B24" s="169" t="s">
        <v>827</v>
      </c>
      <c r="C24" s="177" t="s">
        <v>828</v>
      </c>
      <c r="D24" s="170" t="s">
        <v>489</v>
      </c>
      <c r="E24" s="171">
        <v>3.62324</v>
      </c>
      <c r="F24" s="172"/>
      <c r="G24" s="173">
        <f>ROUND(E24*F24,2)</f>
        <v>0</v>
      </c>
      <c r="H24" s="172">
        <v>0</v>
      </c>
      <c r="I24" s="173">
        <f>ROUND(E24*H24,2)</f>
        <v>0</v>
      </c>
      <c r="J24" s="172">
        <v>6570</v>
      </c>
      <c r="K24" s="173">
        <f>ROUND(E24*J24,2)</f>
        <v>23804.69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185</v>
      </c>
      <c r="T24" s="174" t="s">
        <v>166</v>
      </c>
      <c r="U24" s="159">
        <v>12.555</v>
      </c>
      <c r="V24" s="159">
        <f>ROUND(E24*U24,2)</f>
        <v>45.49</v>
      </c>
      <c r="W24" s="159"/>
      <c r="X24" s="159" t="s">
        <v>200</v>
      </c>
      <c r="Y24" s="159" t="s">
        <v>169</v>
      </c>
      <c r="Z24" s="149"/>
      <c r="AA24" s="149"/>
      <c r="AB24" s="149"/>
      <c r="AC24" s="149"/>
      <c r="AD24" s="149"/>
      <c r="AE24" s="149"/>
      <c r="AF24" s="149"/>
      <c r="AG24" s="149" t="s">
        <v>201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85" t="s">
        <v>829</v>
      </c>
      <c r="D25" s="181"/>
      <c r="E25" s="182">
        <v>2.4895200000000002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85" t="s">
        <v>830</v>
      </c>
      <c r="D26" s="181"/>
      <c r="E26" s="182">
        <v>0.44491999999999998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85" t="s">
        <v>831</v>
      </c>
      <c r="D27" s="181"/>
      <c r="E27" s="182">
        <v>0.68879999999999997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263"/>
      <c r="D28" s="264"/>
      <c r="E28" s="264"/>
      <c r="F28" s="264"/>
      <c r="G28" s="264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6</v>
      </c>
      <c r="B29" s="169" t="s">
        <v>832</v>
      </c>
      <c r="C29" s="177" t="s">
        <v>833</v>
      </c>
      <c r="D29" s="170" t="s">
        <v>198</v>
      </c>
      <c r="E29" s="171">
        <v>194.6</v>
      </c>
      <c r="F29" s="172"/>
      <c r="G29" s="173">
        <f>ROUND(E29*F29,2)</f>
        <v>0</v>
      </c>
      <c r="H29" s="172">
        <v>0</v>
      </c>
      <c r="I29" s="173">
        <f>ROUND(E29*H29,2)</f>
        <v>0</v>
      </c>
      <c r="J29" s="172">
        <v>52.2</v>
      </c>
      <c r="K29" s="173">
        <f>ROUND(E29*J29,2)</f>
        <v>10158.120000000001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2.546E-2</v>
      </c>
      <c r="Q29" s="171">
        <f>ROUND(E29*P29,2)</f>
        <v>4.95</v>
      </c>
      <c r="R29" s="173" t="s">
        <v>231</v>
      </c>
      <c r="S29" s="173" t="s">
        <v>166</v>
      </c>
      <c r="T29" s="174" t="s">
        <v>166</v>
      </c>
      <c r="U29" s="159">
        <v>0.13300000000000001</v>
      </c>
      <c r="V29" s="159">
        <f>ROUND(E29*U29,2)</f>
        <v>25.88</v>
      </c>
      <c r="W29" s="159"/>
      <c r="X29" s="159" t="s">
        <v>200</v>
      </c>
      <c r="Y29" s="159" t="s">
        <v>169</v>
      </c>
      <c r="Z29" s="149"/>
      <c r="AA29" s="149"/>
      <c r="AB29" s="149"/>
      <c r="AC29" s="149"/>
      <c r="AD29" s="149"/>
      <c r="AE29" s="149"/>
      <c r="AF29" s="149"/>
      <c r="AG29" s="149" t="s">
        <v>201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85" t="s">
        <v>834</v>
      </c>
      <c r="D30" s="181"/>
      <c r="E30" s="182">
        <v>194.6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63"/>
      <c r="D31" s="264"/>
      <c r="E31" s="264"/>
      <c r="F31" s="264"/>
      <c r="G31" s="264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1" t="s">
        <v>161</v>
      </c>
      <c r="B32" s="162" t="s">
        <v>122</v>
      </c>
      <c r="C32" s="176" t="s">
        <v>123</v>
      </c>
      <c r="D32" s="163"/>
      <c r="E32" s="164"/>
      <c r="F32" s="165"/>
      <c r="G32" s="165">
        <f>SUMIF(AG33:AG43,"&lt;&gt;NOR",G33:G43)</f>
        <v>0</v>
      </c>
      <c r="H32" s="165"/>
      <c r="I32" s="165">
        <f>SUM(I33:I43)</f>
        <v>4553.6499999999996</v>
      </c>
      <c r="J32" s="165"/>
      <c r="K32" s="165">
        <f>SUM(K33:K43)</f>
        <v>24928.25</v>
      </c>
      <c r="L32" s="165"/>
      <c r="M32" s="165">
        <f>SUM(M33:M43)</f>
        <v>0</v>
      </c>
      <c r="N32" s="164"/>
      <c r="O32" s="164">
        <f>SUM(O33:O43)</f>
        <v>0.11000000000000001</v>
      </c>
      <c r="P32" s="164"/>
      <c r="Q32" s="164">
        <f>SUM(Q33:Q43)</f>
        <v>0</v>
      </c>
      <c r="R32" s="165"/>
      <c r="S32" s="165"/>
      <c r="T32" s="166"/>
      <c r="U32" s="160"/>
      <c r="V32" s="160">
        <f>SUM(V33:V43)</f>
        <v>46.39</v>
      </c>
      <c r="W32" s="160"/>
      <c r="X32" s="160"/>
      <c r="Y32" s="160"/>
      <c r="AG32" t="s">
        <v>162</v>
      </c>
    </row>
    <row r="33" spans="1:60" outlineLevel="1" x14ac:dyDescent="0.2">
      <c r="A33" s="168">
        <v>7</v>
      </c>
      <c r="B33" s="169" t="s">
        <v>835</v>
      </c>
      <c r="C33" s="177" t="s">
        <v>836</v>
      </c>
      <c r="D33" s="170" t="s">
        <v>198</v>
      </c>
      <c r="E33" s="171">
        <v>194.6</v>
      </c>
      <c r="F33" s="172"/>
      <c r="G33" s="173">
        <f>ROUND(E33*F33,2)</f>
        <v>0</v>
      </c>
      <c r="H33" s="172">
        <v>0.11</v>
      </c>
      <c r="I33" s="173">
        <f>ROUND(E33*H33,2)</f>
        <v>21.41</v>
      </c>
      <c r="J33" s="172">
        <v>47.79</v>
      </c>
      <c r="K33" s="173">
        <f>ROUND(E33*J33,2)</f>
        <v>9299.93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 t="s">
        <v>472</v>
      </c>
      <c r="S33" s="173" t="s">
        <v>166</v>
      </c>
      <c r="T33" s="174" t="s">
        <v>166</v>
      </c>
      <c r="U33" s="159">
        <v>9.0480000000000005E-2</v>
      </c>
      <c r="V33" s="159">
        <f>ROUND(E33*U33,2)</f>
        <v>17.61</v>
      </c>
      <c r="W33" s="159"/>
      <c r="X33" s="159" t="s">
        <v>200</v>
      </c>
      <c r="Y33" s="159" t="s">
        <v>169</v>
      </c>
      <c r="Z33" s="149"/>
      <c r="AA33" s="149"/>
      <c r="AB33" s="149"/>
      <c r="AC33" s="149"/>
      <c r="AD33" s="149"/>
      <c r="AE33" s="149"/>
      <c r="AF33" s="149"/>
      <c r="AG33" s="149" t="s">
        <v>201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85" t="s">
        <v>837</v>
      </c>
      <c r="D34" s="181"/>
      <c r="E34" s="182">
        <v>194.6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263"/>
      <c r="D35" s="264"/>
      <c r="E35" s="264"/>
      <c r="F35" s="264"/>
      <c r="G35" s="264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8</v>
      </c>
      <c r="B36" s="169" t="s">
        <v>613</v>
      </c>
      <c r="C36" s="177" t="s">
        <v>480</v>
      </c>
      <c r="D36" s="170" t="s">
        <v>198</v>
      </c>
      <c r="E36" s="171">
        <v>194.6</v>
      </c>
      <c r="F36" s="172"/>
      <c r="G36" s="173">
        <f>ROUND(E36*F36,2)</f>
        <v>0</v>
      </c>
      <c r="H36" s="172">
        <v>5.6</v>
      </c>
      <c r="I36" s="173">
        <f>ROUND(E36*H36,2)</f>
        <v>1089.76</v>
      </c>
      <c r="J36" s="172">
        <v>17.7</v>
      </c>
      <c r="K36" s="173">
        <f>ROUND(E36*J36,2)</f>
        <v>3444.42</v>
      </c>
      <c r="L36" s="173">
        <v>21</v>
      </c>
      <c r="M36" s="173">
        <f>G36*(1+L36/100)</f>
        <v>0</v>
      </c>
      <c r="N36" s="171">
        <v>6.9999999999999994E-5</v>
      </c>
      <c r="O36" s="171">
        <f>ROUND(E36*N36,2)</f>
        <v>0.01</v>
      </c>
      <c r="P36" s="171">
        <v>0</v>
      </c>
      <c r="Q36" s="171">
        <f>ROUND(E36*P36,2)</f>
        <v>0</v>
      </c>
      <c r="R36" s="173" t="s">
        <v>472</v>
      </c>
      <c r="S36" s="173" t="s">
        <v>166</v>
      </c>
      <c r="T36" s="174" t="s">
        <v>166</v>
      </c>
      <c r="U36" s="159">
        <v>3.2480000000000002E-2</v>
      </c>
      <c r="V36" s="159">
        <f>ROUND(E36*U36,2)</f>
        <v>6.32</v>
      </c>
      <c r="W36" s="159"/>
      <c r="X36" s="159" t="s">
        <v>200</v>
      </c>
      <c r="Y36" s="159" t="s">
        <v>169</v>
      </c>
      <c r="Z36" s="149"/>
      <c r="AA36" s="149"/>
      <c r="AB36" s="149"/>
      <c r="AC36" s="149"/>
      <c r="AD36" s="149"/>
      <c r="AE36" s="149"/>
      <c r="AF36" s="149"/>
      <c r="AG36" s="149" t="s">
        <v>201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85" t="s">
        <v>838</v>
      </c>
      <c r="D37" s="181"/>
      <c r="E37" s="182">
        <v>194.6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203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63"/>
      <c r="D38" s="264"/>
      <c r="E38" s="264"/>
      <c r="F38" s="264"/>
      <c r="G38" s="264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9</v>
      </c>
      <c r="B39" s="169" t="s">
        <v>839</v>
      </c>
      <c r="C39" s="177" t="s">
        <v>840</v>
      </c>
      <c r="D39" s="170" t="s">
        <v>198</v>
      </c>
      <c r="E39" s="171">
        <v>194.6</v>
      </c>
      <c r="F39" s="172"/>
      <c r="G39" s="173">
        <f>ROUND(E39*F39,2)</f>
        <v>0</v>
      </c>
      <c r="H39" s="172">
        <v>6.71</v>
      </c>
      <c r="I39" s="173">
        <f>ROUND(E39*H39,2)</f>
        <v>1305.77</v>
      </c>
      <c r="J39" s="172">
        <v>55.49</v>
      </c>
      <c r="K39" s="173">
        <f>ROUND(E39*J39,2)</f>
        <v>10798.35</v>
      </c>
      <c r="L39" s="173">
        <v>21</v>
      </c>
      <c r="M39" s="173">
        <f>G39*(1+L39/100)</f>
        <v>0</v>
      </c>
      <c r="N39" s="171">
        <v>1.4999999999999999E-4</v>
      </c>
      <c r="O39" s="171">
        <f>ROUND(E39*N39,2)</f>
        <v>0.03</v>
      </c>
      <c r="P39" s="171">
        <v>0</v>
      </c>
      <c r="Q39" s="171">
        <f>ROUND(E39*P39,2)</f>
        <v>0</v>
      </c>
      <c r="R39" s="173" t="s">
        <v>472</v>
      </c>
      <c r="S39" s="173" t="s">
        <v>166</v>
      </c>
      <c r="T39" s="174" t="s">
        <v>166</v>
      </c>
      <c r="U39" s="159">
        <v>0.10191</v>
      </c>
      <c r="V39" s="159">
        <f>ROUND(E39*U39,2)</f>
        <v>19.829999999999998</v>
      </c>
      <c r="W39" s="159"/>
      <c r="X39" s="159" t="s">
        <v>200</v>
      </c>
      <c r="Y39" s="159" t="s">
        <v>169</v>
      </c>
      <c r="Z39" s="149"/>
      <c r="AA39" s="149"/>
      <c r="AB39" s="149"/>
      <c r="AC39" s="149"/>
      <c r="AD39" s="149"/>
      <c r="AE39" s="149"/>
      <c r="AF39" s="149"/>
      <c r="AG39" s="149" t="s">
        <v>201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5" t="s">
        <v>838</v>
      </c>
      <c r="D40" s="181"/>
      <c r="E40" s="182">
        <v>194.6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63"/>
      <c r="D41" s="264"/>
      <c r="E41" s="264"/>
      <c r="F41" s="264"/>
      <c r="G41" s="264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173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8">
        <v>10</v>
      </c>
      <c r="B42" s="169" t="s">
        <v>522</v>
      </c>
      <c r="C42" s="177" t="s">
        <v>523</v>
      </c>
      <c r="D42" s="170" t="s">
        <v>198</v>
      </c>
      <c r="E42" s="171">
        <v>194.6</v>
      </c>
      <c r="F42" s="172"/>
      <c r="G42" s="173">
        <f>ROUND(E42*F42,2)</f>
        <v>0</v>
      </c>
      <c r="H42" s="172">
        <v>10.98</v>
      </c>
      <c r="I42" s="173">
        <f>ROUND(E42*H42,2)</f>
        <v>2136.71</v>
      </c>
      <c r="J42" s="172">
        <v>7.12</v>
      </c>
      <c r="K42" s="173">
        <f>ROUND(E42*J42,2)</f>
        <v>1385.55</v>
      </c>
      <c r="L42" s="173">
        <v>21</v>
      </c>
      <c r="M42" s="173">
        <f>G42*(1+L42/100)</f>
        <v>0</v>
      </c>
      <c r="N42" s="171">
        <v>3.5E-4</v>
      </c>
      <c r="O42" s="171">
        <f>ROUND(E42*N42,2)</f>
        <v>7.0000000000000007E-2</v>
      </c>
      <c r="P42" s="171">
        <v>0</v>
      </c>
      <c r="Q42" s="171">
        <f>ROUND(E42*P42,2)</f>
        <v>0</v>
      </c>
      <c r="R42" s="173" t="s">
        <v>472</v>
      </c>
      <c r="S42" s="173" t="s">
        <v>166</v>
      </c>
      <c r="T42" s="174" t="s">
        <v>166</v>
      </c>
      <c r="U42" s="159">
        <v>1.35E-2</v>
      </c>
      <c r="V42" s="159">
        <f>ROUND(E42*U42,2)</f>
        <v>2.63</v>
      </c>
      <c r="W42" s="159"/>
      <c r="X42" s="159" t="s">
        <v>200</v>
      </c>
      <c r="Y42" s="159" t="s">
        <v>169</v>
      </c>
      <c r="Z42" s="149"/>
      <c r="AA42" s="149"/>
      <c r="AB42" s="149"/>
      <c r="AC42" s="149"/>
      <c r="AD42" s="149"/>
      <c r="AE42" s="149"/>
      <c r="AF42" s="149"/>
      <c r="AG42" s="149" t="s">
        <v>201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76"/>
      <c r="D43" s="277"/>
      <c r="E43" s="277"/>
      <c r="F43" s="277"/>
      <c r="G43" s="277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3"/>
      <c r="B44" s="4"/>
      <c r="C44" s="17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147</v>
      </c>
    </row>
    <row r="45" spans="1:60" x14ac:dyDescent="0.2">
      <c r="A45" s="152"/>
      <c r="B45" s="153" t="s">
        <v>29</v>
      </c>
      <c r="C45" s="179"/>
      <c r="D45" s="154"/>
      <c r="E45" s="155"/>
      <c r="F45" s="155"/>
      <c r="G45" s="167">
        <f>G8+G18+G23+G32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193</v>
      </c>
    </row>
    <row r="46" spans="1:60" x14ac:dyDescent="0.2">
      <c r="C46" s="180"/>
      <c r="D46" s="10"/>
      <c r="AG46" t="s">
        <v>194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Fx9f6b4uoN/mDu77pdqWqS32R3Pa4DqhEp7yZsohguzfa4+6Tb0AeMx572qM4iDTRlBMbUwFP+prLbmnWvjQA==" saltValue="fOFM0dyuERbZc2IJXd9MaA==" spinCount="100000" sheet="1" formatRows="0"/>
  <mergeCells count="16">
    <mergeCell ref="C11:G11"/>
    <mergeCell ref="A1:G1"/>
    <mergeCell ref="C2:G2"/>
    <mergeCell ref="C3:G3"/>
    <mergeCell ref="C4:G4"/>
    <mergeCell ref="C10:G10"/>
    <mergeCell ref="C35:G35"/>
    <mergeCell ref="C38:G38"/>
    <mergeCell ref="C41:G41"/>
    <mergeCell ref="C43:G43"/>
    <mergeCell ref="C14:G14"/>
    <mergeCell ref="C17:G17"/>
    <mergeCell ref="C20:G20"/>
    <mergeCell ref="C22:G22"/>
    <mergeCell ref="C28:G28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OVN 00 00.1.1. Naklady</vt:lpstr>
      <vt:lpstr>SO 01.4 01.4.a Pol</vt:lpstr>
      <vt:lpstr>SO 01.4 01.4.b Pol</vt:lpstr>
      <vt:lpstr>SO 01.4 01.4.c Pol</vt:lpstr>
      <vt:lpstr>SO 01.4 01.4.d Pol</vt:lpstr>
      <vt:lpstr>SO 01.4 01.4.e Pol</vt:lpstr>
      <vt:lpstr>SO 01.4 01.4.f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00 00.1.1. Naklady'!Názvy_tisku</vt:lpstr>
      <vt:lpstr>'SO 01.4 01.4.a Pol'!Názvy_tisku</vt:lpstr>
      <vt:lpstr>'SO 01.4 01.4.b Pol'!Názvy_tisku</vt:lpstr>
      <vt:lpstr>'SO 01.4 01.4.c Pol'!Názvy_tisku</vt:lpstr>
      <vt:lpstr>'SO 01.4 01.4.d Pol'!Názvy_tisku</vt:lpstr>
      <vt:lpstr>'SO 01.4 01.4.e Pol'!Názvy_tisku</vt:lpstr>
      <vt:lpstr>'SO 01.4 01.4.f Pol'!Názvy_tisku</vt:lpstr>
      <vt:lpstr>oadresa</vt:lpstr>
      <vt:lpstr>Stavba!Objednatel</vt:lpstr>
      <vt:lpstr>Stavba!Objekt</vt:lpstr>
      <vt:lpstr>'OVN 00 00.1.1. Naklady'!Oblast_tisku</vt:lpstr>
      <vt:lpstr>'SO 01.4 01.4.a Pol'!Oblast_tisku</vt:lpstr>
      <vt:lpstr>'SO 01.4 01.4.b Pol'!Oblast_tisku</vt:lpstr>
      <vt:lpstr>'SO 01.4 01.4.c Pol'!Oblast_tisku</vt:lpstr>
      <vt:lpstr>'SO 01.4 01.4.d Pol'!Oblast_tisku</vt:lpstr>
      <vt:lpstr>'SO 01.4 01.4.e Pol'!Oblast_tisku</vt:lpstr>
      <vt:lpstr>'SO 01.4 01.4.f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Mareček</dc:creator>
  <cp:lastModifiedBy>Štěpán Hirsch</cp:lastModifiedBy>
  <cp:lastPrinted>2019-03-19T12:27:02Z</cp:lastPrinted>
  <dcterms:created xsi:type="dcterms:W3CDTF">2009-04-08T07:15:50Z</dcterms:created>
  <dcterms:modified xsi:type="dcterms:W3CDTF">2023-02-17T09:33:21Z</dcterms:modified>
</cp:coreProperties>
</file>